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DE/"/>
    </mc:Choice>
  </mc:AlternateContent>
  <xr:revisionPtr revIDLastSave="0" documentId="13_ncr:1_{E79F7AB9-B2AF-4F97-B620-DE959667FE85}" xr6:coauthVersionLast="47" xr6:coauthVersionMax="47" xr10:uidLastSave="{00000000-0000-0000-0000-000000000000}"/>
  <bookViews>
    <workbookView xWindow="2550" yWindow="1230" windowWidth="32400" windowHeight="10425" xr2:uid="{EBFDD491-708D-43EC-A1EA-04445F91ABA7}"/>
  </bookViews>
  <sheets>
    <sheet name="Allg. Enforcementstatistik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4" i="1" l="1"/>
  <c r="B143" i="1"/>
  <c r="B145" i="1"/>
  <c r="B150" i="1"/>
  <c r="B151" i="1"/>
  <c r="B147" i="1"/>
  <c r="B141" i="1"/>
  <c r="B142" i="1"/>
  <c r="B149" i="1"/>
  <c r="B112" i="1"/>
  <c r="B115" i="1"/>
  <c r="B114" i="1"/>
  <c r="B211" i="1" l="1"/>
  <c r="B205" i="1"/>
  <c r="B198" i="1"/>
  <c r="B192" i="1"/>
  <c r="B190" i="1"/>
  <c r="B175" i="1"/>
  <c r="B160" i="1"/>
  <c r="B153" i="1"/>
  <c r="B138" i="1"/>
  <c r="B136" i="1"/>
  <c r="B123" i="1"/>
  <c r="B116" i="1"/>
  <c r="B109" i="1"/>
  <c r="B107" i="1"/>
  <c r="B94" i="1"/>
  <c r="B68" i="1"/>
  <c r="B37" i="1"/>
  <c r="B20" i="1"/>
  <c r="B18" i="1"/>
  <c r="C37" i="1"/>
  <c r="D37" i="1"/>
  <c r="E37" i="1"/>
  <c r="F37" i="1"/>
  <c r="G37" i="1"/>
  <c r="H37" i="1"/>
  <c r="I37" i="1"/>
  <c r="J37" i="1"/>
  <c r="K37" i="1"/>
  <c r="H211" i="1"/>
  <c r="G211" i="1"/>
  <c r="F211" i="1"/>
  <c r="E211" i="1"/>
  <c r="D211" i="1"/>
  <c r="C211" i="1"/>
  <c r="K205" i="1"/>
  <c r="J205" i="1"/>
  <c r="I205" i="1"/>
  <c r="H205" i="1"/>
  <c r="G205" i="1"/>
  <c r="F205" i="1"/>
  <c r="E205" i="1"/>
  <c r="D205" i="1"/>
  <c r="C205" i="1"/>
  <c r="K198" i="1"/>
  <c r="J198" i="1"/>
  <c r="I198" i="1"/>
  <c r="H198" i="1"/>
  <c r="G198" i="1"/>
  <c r="F198" i="1"/>
  <c r="E198" i="1"/>
  <c r="D198" i="1"/>
  <c r="C198" i="1"/>
  <c r="K192" i="1"/>
  <c r="J192" i="1"/>
  <c r="I192" i="1"/>
  <c r="H192" i="1"/>
  <c r="G192" i="1"/>
  <c r="F192" i="1"/>
  <c r="E192" i="1"/>
  <c r="D192" i="1"/>
  <c r="C192" i="1"/>
  <c r="K190" i="1"/>
  <c r="J190" i="1"/>
  <c r="I190" i="1"/>
  <c r="H190" i="1"/>
  <c r="G190" i="1"/>
  <c r="F190" i="1"/>
  <c r="E190" i="1"/>
  <c r="D190" i="1"/>
  <c r="C190" i="1"/>
  <c r="K175" i="1"/>
  <c r="J175" i="1"/>
  <c r="I175" i="1"/>
  <c r="H175" i="1"/>
  <c r="G175" i="1"/>
  <c r="F175" i="1"/>
  <c r="E175" i="1"/>
  <c r="D175" i="1"/>
  <c r="C175" i="1"/>
  <c r="D168" i="1"/>
  <c r="E163" i="1"/>
  <c r="D163" i="1"/>
  <c r="K160" i="1"/>
  <c r="J160" i="1"/>
  <c r="I160" i="1"/>
  <c r="H160" i="1"/>
  <c r="G160" i="1"/>
  <c r="F160" i="1"/>
  <c r="E160" i="1"/>
  <c r="D160" i="1"/>
  <c r="C160" i="1"/>
  <c r="K153" i="1"/>
  <c r="J153" i="1"/>
  <c r="I153" i="1"/>
  <c r="H153" i="1"/>
  <c r="G153" i="1"/>
  <c r="F153" i="1"/>
  <c r="E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E146" i="1"/>
  <c r="C146" i="1"/>
  <c r="E145" i="1"/>
  <c r="D145" i="1"/>
  <c r="C145" i="1"/>
  <c r="E144" i="1"/>
  <c r="D144" i="1"/>
  <c r="E143" i="1"/>
  <c r="D143" i="1"/>
  <c r="C143" i="1"/>
  <c r="E142" i="1"/>
  <c r="D142" i="1"/>
  <c r="C142" i="1"/>
  <c r="E141" i="1"/>
  <c r="D141" i="1"/>
  <c r="C141" i="1"/>
  <c r="K138" i="1"/>
  <c r="J138" i="1"/>
  <c r="I138" i="1"/>
  <c r="H138" i="1"/>
  <c r="G138" i="1"/>
  <c r="F138" i="1"/>
  <c r="E138" i="1"/>
  <c r="D138" i="1"/>
  <c r="C138" i="1"/>
  <c r="K136" i="1"/>
  <c r="J136" i="1"/>
  <c r="I136" i="1"/>
  <c r="H136" i="1"/>
  <c r="G136" i="1"/>
  <c r="F136" i="1"/>
  <c r="E136" i="1"/>
  <c r="D136" i="1"/>
  <c r="C136" i="1"/>
  <c r="K123" i="1"/>
  <c r="J123" i="1"/>
  <c r="I123" i="1"/>
  <c r="H123" i="1"/>
  <c r="G123" i="1"/>
  <c r="F123" i="1"/>
  <c r="E123" i="1"/>
  <c r="D123" i="1"/>
  <c r="C123" i="1"/>
  <c r="K116" i="1"/>
  <c r="J116" i="1"/>
  <c r="I116" i="1"/>
  <c r="H116" i="1"/>
  <c r="G116" i="1"/>
  <c r="F116" i="1"/>
  <c r="E115" i="1"/>
  <c r="D115" i="1"/>
  <c r="C115" i="1"/>
  <c r="E114" i="1"/>
  <c r="D114" i="1"/>
  <c r="C114" i="1"/>
  <c r="E113" i="1"/>
  <c r="D113" i="1"/>
  <c r="E112" i="1"/>
  <c r="C112" i="1"/>
  <c r="K109" i="1"/>
  <c r="J109" i="1"/>
  <c r="I109" i="1"/>
  <c r="H109" i="1"/>
  <c r="G109" i="1"/>
  <c r="F109" i="1"/>
  <c r="E109" i="1"/>
  <c r="D109" i="1"/>
  <c r="C109" i="1"/>
  <c r="F107" i="1"/>
  <c r="K97" i="1"/>
  <c r="K107" i="1" s="1"/>
  <c r="J97" i="1"/>
  <c r="J107" i="1" s="1"/>
  <c r="I97" i="1"/>
  <c r="I107" i="1" s="1"/>
  <c r="H97" i="1"/>
  <c r="H107" i="1" s="1"/>
  <c r="G97" i="1"/>
  <c r="G107" i="1" s="1"/>
  <c r="E97" i="1"/>
  <c r="E107" i="1" s="1"/>
  <c r="D97" i="1"/>
  <c r="D107" i="1" s="1"/>
  <c r="C97" i="1"/>
  <c r="C107" i="1" s="1"/>
  <c r="K94" i="1"/>
  <c r="J94" i="1"/>
  <c r="I94" i="1"/>
  <c r="H94" i="1"/>
  <c r="G94" i="1"/>
  <c r="F94" i="1"/>
  <c r="E94" i="1"/>
  <c r="D94" i="1"/>
  <c r="C94" i="1"/>
  <c r="E87" i="1"/>
  <c r="K68" i="1"/>
  <c r="J68" i="1"/>
  <c r="I68" i="1"/>
  <c r="H68" i="1"/>
  <c r="G68" i="1"/>
  <c r="F68" i="1"/>
  <c r="E68" i="1"/>
  <c r="D68" i="1"/>
  <c r="C68" i="1"/>
  <c r="K20" i="1"/>
  <c r="J20" i="1"/>
  <c r="I20" i="1"/>
  <c r="H20" i="1"/>
  <c r="G20" i="1"/>
  <c r="F20" i="1"/>
  <c r="E20" i="1"/>
  <c r="D20" i="1"/>
  <c r="C20" i="1"/>
  <c r="K18" i="1"/>
  <c r="J18" i="1"/>
  <c r="I18" i="1"/>
  <c r="H18" i="1"/>
  <c r="G18" i="1"/>
  <c r="F18" i="1"/>
  <c r="D18" i="1"/>
  <c r="C18" i="1"/>
  <c r="E17" i="1"/>
  <c r="E18" i="1" s="1"/>
  <c r="C153" i="1" l="1"/>
  <c r="E116" i="1"/>
  <c r="D116" i="1"/>
  <c r="C116" i="1"/>
  <c r="D153" i="1"/>
  <c r="E1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DB1B104-4A8E-4D10-AFA4-798347C73EE3}">
      <text>
        <r>
          <rPr>
            <sz val="10"/>
            <color indexed="81"/>
            <rFont val="Arial"/>
            <family val="2"/>
          </rPr>
          <t>Aufgrund nachträglicher Änderungen oder Anpassungen der Zählweise können die Zahlen des Statistikteils von denjenigen des letztjährigen Berichts abweichen.</t>
        </r>
      </text>
    </comment>
    <comment ref="A203" authorId="0" shapeId="0" xr:uid="{D4BAA702-9C51-4E64-BA82-CFABCBE6952A}">
      <text>
        <r>
          <rPr>
            <sz val="10"/>
            <color indexed="81"/>
            <rFont val="Arial"/>
            <family val="2"/>
          </rPr>
          <t>Als eine Meldung wurde jeweils die Mitteilung einer beabsichtigten Übermittlung gezählt. Dies unabhängig davon, ob – wie in der Praxis häufig der Fall – in einem Schreiben die Übermittlung von mehreren verschiedenen Berichten/Dokumenten/Sachverhalten angekündigt wurde.</t>
        </r>
      </text>
    </comment>
  </commentList>
</comments>
</file>

<file path=xl/sharedStrings.xml><?xml version="1.0" encoding="utf-8"?>
<sst xmlns="http://schemas.openxmlformats.org/spreadsheetml/2006/main" count="196" uniqueCount="109">
  <si>
    <t>Allgemeine Enforcementstatistiken</t>
  </si>
  <si>
    <t>Abgeschlossene Enforcementgeschäfte</t>
  </si>
  <si>
    <t>Abgeschlossene Geschäfte</t>
  </si>
  <si>
    <t>Abklärungen bewilligter Bereich</t>
  </si>
  <si>
    <t>Abklärungen unerlaubt tätige Finanzmarktanbieter</t>
  </si>
  <si>
    <t>Abklärungen Marktaufsicht</t>
  </si>
  <si>
    <t>Offenlegungen</t>
  </si>
  <si>
    <t>Übernahmeverfahren</t>
  </si>
  <si>
    <t>Enforcementverfahren (ohne Amtshilfeverfahren)</t>
  </si>
  <si>
    <t>Amtshilfegesuche ausländischer Aufsichtsbehörden</t>
  </si>
  <si>
    <t>TOTAL</t>
  </si>
  <si>
    <t>Dauer der abgeschlossenen Geschäfte in Monaten</t>
  </si>
  <si>
    <t>Median</t>
  </si>
  <si>
    <t>Abklärungen</t>
  </si>
  <si>
    <t>Abgeschlossene Abklärungen nach Thema</t>
  </si>
  <si>
    <t>Auswahl an Themen, mehrere Themen je Abklärung möglich</t>
  </si>
  <si>
    <t>Bewilligter Bereich</t>
  </si>
  <si>
    <t>Bewilligungsgesuche</t>
  </si>
  <si>
    <t>Verantwortlichkeit natürlicher Personen</t>
  </si>
  <si>
    <t>Organisation</t>
  </si>
  <si>
    <t>Sorgfaltspflichten nach GwG</t>
  </si>
  <si>
    <t>Unerlaubte Tätigkeit</t>
  </si>
  <si>
    <t>Wertpapierhandel ohne Bewilligung</t>
  </si>
  <si>
    <t>Entgegennahme von Publikumseinlagen ohne Bewilligung / Fintech-Geschäftsmodelle</t>
  </si>
  <si>
    <t>Verwendung Begriff «Bank» etc.</t>
  </si>
  <si>
    <t>Finanzintermediär ohne Bewilligung / SRO-Anschluss / Fintech-Geschäftsmodelle</t>
  </si>
  <si>
    <t>Schweizerische kollektive Kapitalanlagen ohne Bewilligung</t>
  </si>
  <si>
    <t>Versicherungstätigkeit ohne Bewilligung</t>
  </si>
  <si>
    <t>Marktaufsicht</t>
  </si>
  <si>
    <t>Insiderhandel</t>
  </si>
  <si>
    <t>Marktmanipulation</t>
  </si>
  <si>
    <t>Empfehlung</t>
  </si>
  <si>
    <t>Meldepflichtverletzung</t>
  </si>
  <si>
    <t>Abgeschlossene Abklärungen nach Art der Betroffenen</t>
  </si>
  <si>
    <t>Auswahl an Betroffenen, mehrere Betroffene je Abklärung möglich</t>
  </si>
  <si>
    <t>Bank / Wertpapierhäuser</t>
  </si>
  <si>
    <t>DUFI</t>
  </si>
  <si>
    <t>Versicherungsunternehmen</t>
  </si>
  <si>
    <t>Asset Manager (Vermögensverwalter schweizerischer kollektiver Kapitalanlagen)</t>
  </si>
  <si>
    <t>Natürliche Personen</t>
  </si>
  <si>
    <t>Juristische Personen</t>
  </si>
  <si>
    <t>Investoren</t>
  </si>
  <si>
    <t>Enforcementverfahren</t>
  </si>
  <si>
    <t>Abgeschlossene Enforcementverfahren nach Bereich</t>
  </si>
  <si>
    <t>ohne Amtshilfeverfahren</t>
  </si>
  <si>
    <t xml:space="preserve">   – davon Banktätigkeit / Wertpapierhandel</t>
  </si>
  <si>
    <t xml:space="preserve">   – davon Versicherungstätigkeit</t>
  </si>
  <si>
    <t xml:space="preserve">   – davon Aufnahmeprüfung Versicherungsvermittler</t>
  </si>
  <si>
    <t xml:space="preserve">   – davon DUFI</t>
  </si>
  <si>
    <t xml:space="preserve">   – davon Bewilligte nach KAG</t>
  </si>
  <si>
    <t xml:space="preserve">   – davon ausländische kollektive Kapitalanlagen</t>
  </si>
  <si>
    <t xml:space="preserve">   – davon Marktaufsicht</t>
  </si>
  <si>
    <t xml:space="preserve">   – davon andere</t>
  </si>
  <si>
    <t>Unerlaubter Bereich</t>
  </si>
  <si>
    <t>Von abgeschlossenen Enforcementverfahren betroffene Parteien</t>
  </si>
  <si>
    <t>ohne Amtshilfeverfahren, mehrere betroffene Parteien je Verfahren möglich</t>
  </si>
  <si>
    <t>Juristische Personen im bewilligten Bereich</t>
  </si>
  <si>
    <t>n/a</t>
  </si>
  <si>
    <t>Natürliche Personen im bewilligten Bereich</t>
  </si>
  <si>
    <t>Juristische Personen im unerlaubt tätigen Bereich</t>
  </si>
  <si>
    <t>Natürliche Personen im unerlaubt tätigen Bereich</t>
  </si>
  <si>
    <t>Internationale Amtshilfe</t>
  </si>
  <si>
    <t>Abgeschlossene Amtshilfegesuche nach Themen (Amtshilfeleistung)</t>
  </si>
  <si>
    <t>je nach Gesuch mehrere Themen möglich</t>
  </si>
  <si>
    <t>Marktmissbrauch</t>
  </si>
  <si>
    <t>Bank</t>
  </si>
  <si>
    <t>Versicherung</t>
  </si>
  <si>
    <t>Märkte</t>
  </si>
  <si>
    <t>Fit &amp; Proper</t>
  </si>
  <si>
    <t>Weiterleitungsverfahren</t>
  </si>
  <si>
    <t>Allgemeine Anfragen</t>
  </si>
  <si>
    <t>Abklärungen Art. 271 StGB</t>
  </si>
  <si>
    <t>Abklärungen Art. 4quinquies BankG</t>
  </si>
  <si>
    <t>Andere</t>
  </si>
  <si>
    <t>-</t>
  </si>
  <si>
    <t>Abgeschlossene Amtshilfegesuche nach Land (Amtshilfeleistung)</t>
  </si>
  <si>
    <t>Frankreich</t>
  </si>
  <si>
    <t>Deutschland</t>
  </si>
  <si>
    <t>USA</t>
  </si>
  <si>
    <t>Vereinigtes Königreich</t>
  </si>
  <si>
    <t>Österreich</t>
  </si>
  <si>
    <t>Italien</t>
  </si>
  <si>
    <t>Kanada</t>
  </si>
  <si>
    <t>Liechtenstein</t>
  </si>
  <si>
    <t>Übrige europäische Behörden: EU</t>
  </si>
  <si>
    <t>Übrige europäische Behörden: nicht EU</t>
  </si>
  <si>
    <t>Naher Osten, amerikanische, ozeanische, asiatische Behörden</t>
  </si>
  <si>
    <t xml:space="preserve">Afrikanische Behörden </t>
  </si>
  <si>
    <t>Amtshilfegesuche von ausländischen Behörden</t>
  </si>
  <si>
    <t>Kundenverfahren</t>
  </si>
  <si>
    <t>Notifizierte Kunden</t>
  </si>
  <si>
    <t>Erlassene Verfügungen</t>
  </si>
  <si>
    <t>Verfügungen angefochten vor BVGer</t>
  </si>
  <si>
    <t>Entscheide BVGer zugunsten FINMA</t>
  </si>
  <si>
    <t>Entscheide BVGer zugunsten Beschwerdepartei</t>
  </si>
  <si>
    <t>Übermittlungen ohne vorgängige Information der Betroffenen gemäss Art. 42a Abs. 4 FINMAG</t>
  </si>
  <si>
    <t>Amtshilfebegehren der FINMA mit eigenen Enforcementaktivitäten</t>
  </si>
  <si>
    <t>Amtshilfebegehren der FINMA mit eigenen Enforcementverfahren nach Land (Amtshilfeersuchen)</t>
  </si>
  <si>
    <t>Übrige europäische Behörden: EU-Länder</t>
  </si>
  <si>
    <t>Übrige europäische Behörden: Nicht-EU-Länder</t>
  </si>
  <si>
    <t>Themen der entsprechenden Enforcementaktivitäten</t>
  </si>
  <si>
    <t>Meldungen nach Art. 42c Abs. 3 FINMAG (Direktübermittlung durch Beaufsichtigte)</t>
  </si>
  <si>
    <t>Meldungen gemäss Art. 42c Abs. 3 FINMAG</t>
  </si>
  <si>
    <t>Banken</t>
  </si>
  <si>
    <t>Versicherungen</t>
  </si>
  <si>
    <t>Übrige Geschäftsbereiche</t>
  </si>
  <si>
    <t xml:space="preserve">   – davon mit Verzicht auf zukünftige Meldungen von gleichartigen Übermittlungen (FINMA-Rundschreiben 17/06, Rz. 69)</t>
  </si>
  <si>
    <t xml:space="preserve">   – davon mit Vorbehalt der Amtshilfe durch die FINMA 
(Art. 42c Abs. 4 FINMAG)</t>
  </si>
  <si>
    <t>Propernessprüfungen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</si>
</sst>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9">
    <xf numFmtId="0" fontId="0" fillId="0" borderId="0" xfId="0"/>
    <xf numFmtId="0" fontId="8" fillId="0" borderId="0" xfId="1" applyFont="1" applyBorder="1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1" applyFont="1" applyBorder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wrapText="1"/>
    </xf>
    <xf numFmtId="0" fontId="1" fillId="0" borderId="0" xfId="1" applyFill="1" applyBorder="1" applyAlignment="1">
      <alignment wrapText="1"/>
    </xf>
    <xf numFmtId="0" fontId="9" fillId="0" borderId="0" xfId="3" applyFont="1" applyFill="1" applyAlignment="1">
      <alignment wrapText="1"/>
    </xf>
    <xf numFmtId="3" fontId="2" fillId="0" borderId="2" xfId="2" applyNumberFormat="1" applyFont="1" applyFill="1" applyBorder="1" applyAlignment="1">
      <alignment horizontal="right"/>
    </xf>
    <xf numFmtId="3" fontId="6" fillId="2" borderId="2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13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37" customWidth="1"/>
    <col min="2" max="11" width="13.7109375" style="2" customWidth="1"/>
  </cols>
  <sheetData>
    <row r="1" spans="1:11" ht="26.25">
      <c r="A1" s="1" t="s">
        <v>0</v>
      </c>
      <c r="B1" s="7"/>
      <c r="C1" s="7"/>
      <c r="D1" s="7"/>
    </row>
    <row r="2" spans="1:11">
      <c r="A2" s="8"/>
      <c r="B2" s="9"/>
      <c r="C2" s="9"/>
      <c r="D2" s="9"/>
    </row>
    <row r="3" spans="1:11">
      <c r="A3" s="8"/>
      <c r="B3" s="9"/>
      <c r="C3" s="9"/>
      <c r="D3" s="9"/>
    </row>
    <row r="4" spans="1:11">
      <c r="A4" s="3"/>
    </row>
    <row r="5" spans="1:11" ht="20.25">
      <c r="A5" s="10" t="s">
        <v>1</v>
      </c>
    </row>
    <row r="6" spans="1:11">
      <c r="A6" s="3"/>
    </row>
    <row r="7" spans="1:11" ht="15.75">
      <c r="A7" s="11" t="s">
        <v>2</v>
      </c>
      <c r="B7" s="43">
        <v>2023</v>
      </c>
      <c r="C7" s="12">
        <v>2022</v>
      </c>
      <c r="D7" s="12">
        <v>2021</v>
      </c>
      <c r="E7" s="4">
        <v>2020</v>
      </c>
      <c r="F7" s="4">
        <v>2019</v>
      </c>
      <c r="G7" s="4">
        <v>2018</v>
      </c>
      <c r="H7" s="4">
        <v>2017</v>
      </c>
      <c r="I7" s="4">
        <v>2016</v>
      </c>
      <c r="J7" s="4">
        <v>2015</v>
      </c>
      <c r="K7" s="4">
        <v>2014</v>
      </c>
    </row>
    <row r="8" spans="1:11">
      <c r="A8" s="13"/>
      <c r="B8" s="44"/>
    </row>
    <row r="9" spans="1:11" ht="15.75">
      <c r="A9" s="13"/>
      <c r="B9" s="43"/>
      <c r="C9" s="12"/>
      <c r="D9" s="12"/>
      <c r="E9" s="4"/>
      <c r="F9" s="4"/>
      <c r="G9" s="4"/>
      <c r="H9" s="4"/>
      <c r="I9" s="4"/>
      <c r="J9" s="4"/>
      <c r="K9" s="4"/>
    </row>
    <row r="10" spans="1:11">
      <c r="A10" s="14" t="s">
        <v>3</v>
      </c>
      <c r="B10" s="45">
        <v>66</v>
      </c>
      <c r="C10" s="15">
        <v>148</v>
      </c>
      <c r="D10" s="15">
        <v>110</v>
      </c>
      <c r="E10" s="16">
        <v>121</v>
      </c>
      <c r="F10" s="16">
        <v>112</v>
      </c>
      <c r="G10" s="16">
        <v>103</v>
      </c>
      <c r="H10" s="16">
        <v>123</v>
      </c>
      <c r="I10" s="16">
        <v>111</v>
      </c>
      <c r="J10" s="16">
        <v>120</v>
      </c>
      <c r="K10" s="16">
        <v>128</v>
      </c>
    </row>
    <row r="11" spans="1:11">
      <c r="A11" s="17" t="s">
        <v>4</v>
      </c>
      <c r="B11" s="46">
        <v>360</v>
      </c>
      <c r="C11" s="18">
        <v>309</v>
      </c>
      <c r="D11" s="18">
        <v>331</v>
      </c>
      <c r="E11" s="19">
        <v>321</v>
      </c>
      <c r="F11" s="19">
        <v>392</v>
      </c>
      <c r="G11" s="19">
        <v>343</v>
      </c>
      <c r="H11" s="19">
        <v>295</v>
      </c>
      <c r="I11" s="19">
        <v>298</v>
      </c>
      <c r="J11" s="19">
        <v>512</v>
      </c>
      <c r="K11" s="19">
        <v>436</v>
      </c>
    </row>
    <row r="12" spans="1:11">
      <c r="A12" s="17" t="s">
        <v>5</v>
      </c>
      <c r="B12" s="46">
        <v>200</v>
      </c>
      <c r="C12" s="18">
        <v>286</v>
      </c>
      <c r="D12" s="18">
        <v>209</v>
      </c>
      <c r="E12" s="19">
        <v>98</v>
      </c>
      <c r="F12" s="19">
        <v>175</v>
      </c>
      <c r="G12" s="19">
        <v>99</v>
      </c>
      <c r="H12" s="19">
        <v>110</v>
      </c>
      <c r="I12" s="19">
        <v>117</v>
      </c>
      <c r="J12" s="19">
        <v>110</v>
      </c>
      <c r="K12" s="19">
        <v>109</v>
      </c>
    </row>
    <row r="13" spans="1:11">
      <c r="A13" s="54" t="s">
        <v>108</v>
      </c>
      <c r="B13" s="46">
        <v>219</v>
      </c>
      <c r="C13" s="18">
        <v>299</v>
      </c>
      <c r="D13" s="18">
        <v>64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  <c r="J13" s="19" t="s">
        <v>57</v>
      </c>
      <c r="K13" s="19" t="s">
        <v>57</v>
      </c>
    </row>
    <row r="14" spans="1:11">
      <c r="A14" s="17" t="s">
        <v>6</v>
      </c>
      <c r="B14" s="46">
        <v>106</v>
      </c>
      <c r="C14" s="18">
        <v>122</v>
      </c>
      <c r="D14" s="18">
        <v>113</v>
      </c>
      <c r="E14" s="19">
        <v>88</v>
      </c>
      <c r="F14" s="19">
        <v>137</v>
      </c>
      <c r="G14" s="19">
        <v>158</v>
      </c>
      <c r="H14" s="19">
        <v>46</v>
      </c>
      <c r="I14" s="19">
        <v>100</v>
      </c>
      <c r="J14" s="19">
        <v>52</v>
      </c>
      <c r="K14" s="19">
        <v>109</v>
      </c>
    </row>
    <row r="15" spans="1:11">
      <c r="A15" s="17" t="s">
        <v>7</v>
      </c>
      <c r="B15" s="46">
        <v>1</v>
      </c>
      <c r="C15" s="18">
        <v>1</v>
      </c>
      <c r="D15" s="18">
        <v>1</v>
      </c>
      <c r="E15" s="19">
        <v>2</v>
      </c>
      <c r="F15" s="19">
        <v>1</v>
      </c>
      <c r="G15" s="19">
        <v>1</v>
      </c>
      <c r="H15" s="19">
        <v>1</v>
      </c>
      <c r="I15" s="19">
        <v>1</v>
      </c>
      <c r="J15" s="19">
        <v>2</v>
      </c>
      <c r="K15" s="19">
        <v>2</v>
      </c>
    </row>
    <row r="16" spans="1:11">
      <c r="A16" s="17" t="s">
        <v>8</v>
      </c>
      <c r="B16" s="46">
        <v>27</v>
      </c>
      <c r="C16" s="18">
        <v>39</v>
      </c>
      <c r="D16" s="18">
        <v>34</v>
      </c>
      <c r="E16" s="19">
        <v>33</v>
      </c>
      <c r="F16" s="19">
        <v>28</v>
      </c>
      <c r="G16" s="19">
        <v>42</v>
      </c>
      <c r="H16" s="19">
        <v>38</v>
      </c>
      <c r="I16" s="19">
        <v>38</v>
      </c>
      <c r="J16" s="19">
        <v>55</v>
      </c>
      <c r="K16" s="19">
        <v>59</v>
      </c>
    </row>
    <row r="17" spans="1:11">
      <c r="A17" s="17" t="s">
        <v>9</v>
      </c>
      <c r="B17" s="46">
        <v>266</v>
      </c>
      <c r="C17" s="18">
        <v>271</v>
      </c>
      <c r="D17" s="18">
        <v>331</v>
      </c>
      <c r="E17" s="19">
        <f>250+87</f>
        <v>337</v>
      </c>
      <c r="F17" s="19">
        <v>340</v>
      </c>
      <c r="G17" s="19">
        <v>340</v>
      </c>
      <c r="H17" s="19">
        <v>457</v>
      </c>
      <c r="I17" s="19">
        <v>436</v>
      </c>
      <c r="J17" s="19">
        <v>544</v>
      </c>
      <c r="K17" s="19">
        <v>479</v>
      </c>
    </row>
    <row r="18" spans="1:11">
      <c r="A18" s="20" t="s">
        <v>10</v>
      </c>
      <c r="B18" s="47">
        <f>SUM(B10:B17)</f>
        <v>1245</v>
      </c>
      <c r="C18" s="21">
        <f>SUM(C10:C17)</f>
        <v>1475</v>
      </c>
      <c r="D18" s="21">
        <f>SUM(D10:D17)</f>
        <v>1193</v>
      </c>
      <c r="E18" s="22">
        <f>SUM(E10:E17)</f>
        <v>1000</v>
      </c>
      <c r="F18" s="22">
        <f t="shared" ref="F18:K18" si="0">SUM(F10:F17)</f>
        <v>1185</v>
      </c>
      <c r="G18" s="22">
        <f t="shared" si="0"/>
        <v>1086</v>
      </c>
      <c r="H18" s="22">
        <f t="shared" si="0"/>
        <v>1070</v>
      </c>
      <c r="I18" s="22">
        <f t="shared" si="0"/>
        <v>1101</v>
      </c>
      <c r="J18" s="22">
        <f t="shared" si="0"/>
        <v>1395</v>
      </c>
      <c r="K18" s="22">
        <f t="shared" si="0"/>
        <v>1322</v>
      </c>
    </row>
    <row r="19" spans="1:11">
      <c r="A19" s="23"/>
      <c r="B19" s="6"/>
      <c r="C19" s="5"/>
      <c r="D19" s="5"/>
      <c r="E19" s="6"/>
      <c r="F19" s="6"/>
      <c r="G19" s="6"/>
      <c r="H19" s="6"/>
      <c r="I19" s="6"/>
      <c r="J19" s="6"/>
      <c r="K19" s="6"/>
    </row>
    <row r="20" spans="1:11" ht="15.75">
      <c r="A20" s="11" t="s">
        <v>11</v>
      </c>
      <c r="B20" s="43">
        <f t="shared" ref="B20" si="1">B$7</f>
        <v>2023</v>
      </c>
      <c r="C20" s="12">
        <f t="shared" ref="C20:K20" si="2">C$7</f>
        <v>2022</v>
      </c>
      <c r="D20" s="12">
        <f t="shared" si="2"/>
        <v>2021</v>
      </c>
      <c r="E20" s="4">
        <f t="shared" si="2"/>
        <v>2020</v>
      </c>
      <c r="F20" s="4">
        <f t="shared" si="2"/>
        <v>2019</v>
      </c>
      <c r="G20" s="4">
        <f t="shared" si="2"/>
        <v>2018</v>
      </c>
      <c r="H20" s="4">
        <f t="shared" si="2"/>
        <v>2017</v>
      </c>
      <c r="I20" s="4">
        <f t="shared" si="2"/>
        <v>2016</v>
      </c>
      <c r="J20" s="4">
        <f t="shared" si="2"/>
        <v>2015</v>
      </c>
      <c r="K20" s="4">
        <f t="shared" si="2"/>
        <v>2014</v>
      </c>
    </row>
    <row r="21" spans="1:11">
      <c r="A21" s="13" t="s">
        <v>12</v>
      </c>
      <c r="B21" s="44"/>
    </row>
    <row r="22" spans="1:11">
      <c r="A22" s="13"/>
      <c r="B22" s="48"/>
      <c r="C22" s="24"/>
      <c r="D22" s="24"/>
      <c r="E22" s="24"/>
      <c r="F22" s="24"/>
      <c r="G22" s="24"/>
      <c r="H22" s="24"/>
      <c r="I22" s="24"/>
      <c r="J22" s="24"/>
      <c r="K22" s="24"/>
    </row>
    <row r="23" spans="1:11">
      <c r="A23" s="14" t="s">
        <v>3</v>
      </c>
      <c r="B23" s="49">
        <v>4.7665000000000006</v>
      </c>
      <c r="C23" s="25">
        <v>2.6</v>
      </c>
      <c r="D23" s="25">
        <v>5.35</v>
      </c>
      <c r="E23" s="26">
        <v>3.9329999999999998</v>
      </c>
      <c r="F23" s="26">
        <v>3.2672426697531289</v>
      </c>
      <c r="G23" s="26">
        <v>3.48</v>
      </c>
      <c r="H23" s="26">
        <v>3.25</v>
      </c>
      <c r="I23" s="26">
        <v>3.3</v>
      </c>
      <c r="J23" s="26">
        <v>3.75</v>
      </c>
      <c r="K23" s="26">
        <v>2.67</v>
      </c>
    </row>
    <row r="24" spans="1:11">
      <c r="A24" s="17" t="s">
        <v>4</v>
      </c>
      <c r="B24" s="50">
        <v>2</v>
      </c>
      <c r="C24" s="27">
        <v>1.7</v>
      </c>
      <c r="D24" s="27">
        <v>1.167</v>
      </c>
      <c r="E24" s="28">
        <v>1.6</v>
      </c>
      <c r="F24" s="28">
        <v>1.6717374614197373</v>
      </c>
      <c r="G24" s="28">
        <v>2.38</v>
      </c>
      <c r="H24" s="28">
        <v>2.71</v>
      </c>
      <c r="I24" s="28">
        <v>2.85</v>
      </c>
      <c r="J24" s="28">
        <v>8.6</v>
      </c>
      <c r="K24" s="28">
        <v>3.4</v>
      </c>
    </row>
    <row r="25" spans="1:11">
      <c r="A25" s="17" t="s">
        <v>5</v>
      </c>
      <c r="B25" s="50">
        <v>4.5</v>
      </c>
      <c r="C25" s="27">
        <v>4.0165000000000006</v>
      </c>
      <c r="D25" s="27">
        <v>2.8</v>
      </c>
      <c r="E25" s="28">
        <v>5.1669999999999998</v>
      </c>
      <c r="F25" s="28">
        <v>4.9175964506173235</v>
      </c>
      <c r="G25" s="28">
        <v>8.39</v>
      </c>
      <c r="H25" s="28">
        <v>9.4</v>
      </c>
      <c r="I25" s="28">
        <v>7</v>
      </c>
      <c r="J25" s="28">
        <v>4.6100000000000003</v>
      </c>
      <c r="K25" s="28">
        <v>2.0299999999999998</v>
      </c>
    </row>
    <row r="26" spans="1:11">
      <c r="A26" s="54" t="s">
        <v>108</v>
      </c>
      <c r="B26" s="50">
        <v>2.2999999999999998</v>
      </c>
      <c r="C26" s="27">
        <v>1.1523325617284474</v>
      </c>
      <c r="D26" s="27">
        <v>0.71111111111119196</v>
      </c>
      <c r="E26" s="28" t="s">
        <v>57</v>
      </c>
      <c r="F26" s="28" t="s">
        <v>57</v>
      </c>
      <c r="G26" s="28" t="s">
        <v>57</v>
      </c>
      <c r="H26" s="28" t="s">
        <v>57</v>
      </c>
      <c r="I26" s="28" t="s">
        <v>57</v>
      </c>
      <c r="J26" s="28" t="s">
        <v>57</v>
      </c>
      <c r="K26" s="28" t="s">
        <v>57</v>
      </c>
    </row>
    <row r="27" spans="1:11">
      <c r="A27" s="17" t="s">
        <v>6</v>
      </c>
      <c r="B27" s="50">
        <v>0.76649999999999996</v>
      </c>
      <c r="C27" s="27">
        <v>1.6</v>
      </c>
      <c r="D27" s="27">
        <v>1.833</v>
      </c>
      <c r="E27" s="28">
        <v>1.2829999999999999</v>
      </c>
      <c r="F27" s="28">
        <v>2.5170397376542195</v>
      </c>
      <c r="G27" s="28">
        <v>2.2999999999999998</v>
      </c>
      <c r="H27" s="28">
        <v>0.57999999999999996</v>
      </c>
      <c r="I27" s="28">
        <v>2.23</v>
      </c>
      <c r="J27" s="28">
        <v>1.25</v>
      </c>
      <c r="K27" s="28">
        <v>7.42</v>
      </c>
    </row>
    <row r="28" spans="1:11">
      <c r="A28" s="17" t="s">
        <v>7</v>
      </c>
      <c r="B28" s="50">
        <v>1.0329999999999999</v>
      </c>
      <c r="C28" s="27">
        <v>0.46700000000000003</v>
      </c>
      <c r="D28" s="27">
        <v>2.133</v>
      </c>
      <c r="E28" s="28">
        <v>1.633</v>
      </c>
      <c r="F28" s="28">
        <v>0.36666666666666664</v>
      </c>
      <c r="G28" s="28">
        <v>1.77</v>
      </c>
      <c r="H28" s="28">
        <v>2.15</v>
      </c>
      <c r="I28" s="28">
        <v>1.43</v>
      </c>
      <c r="J28" s="28">
        <v>0.71</v>
      </c>
      <c r="K28" s="28">
        <v>0.68</v>
      </c>
    </row>
    <row r="29" spans="1:11">
      <c r="A29" s="17" t="s">
        <v>8</v>
      </c>
      <c r="B29" s="50">
        <v>9.1999999999999993</v>
      </c>
      <c r="C29" s="27">
        <v>12.6</v>
      </c>
      <c r="D29" s="27">
        <v>12.666499999999999</v>
      </c>
      <c r="E29" s="28">
        <v>9.5670000000000002</v>
      </c>
      <c r="F29" s="28">
        <v>10.869056905864273</v>
      </c>
      <c r="G29" s="28">
        <v>13.97</v>
      </c>
      <c r="H29" s="28">
        <v>14.34</v>
      </c>
      <c r="I29" s="28">
        <v>7.82</v>
      </c>
      <c r="J29" s="28">
        <v>9.57</v>
      </c>
      <c r="K29" s="28">
        <v>8.8000000000000007</v>
      </c>
    </row>
    <row r="30" spans="1:11">
      <c r="A30" s="17" t="s">
        <v>9</v>
      </c>
      <c r="B30" s="50">
        <v>0.48720351080252539</v>
      </c>
      <c r="C30" s="27">
        <v>0.53300000000000003</v>
      </c>
      <c r="D30" s="27">
        <v>0.43822029320969402</v>
      </c>
      <c r="E30" s="28">
        <v>0.89969907407406324</v>
      </c>
      <c r="F30" s="28">
        <v>0.8</v>
      </c>
      <c r="G30" s="28">
        <v>0.56000000000000005</v>
      </c>
      <c r="H30" s="28">
        <v>1.62</v>
      </c>
      <c r="I30" s="28">
        <v>1.49</v>
      </c>
      <c r="J30" s="28">
        <v>2.29</v>
      </c>
      <c r="K30" s="28">
        <v>3.36</v>
      </c>
    </row>
    <row r="31" spans="1:11">
      <c r="A31" s="23"/>
      <c r="B31" s="6"/>
      <c r="C31" s="5"/>
      <c r="D31" s="5"/>
      <c r="E31" s="6"/>
      <c r="F31" s="6"/>
      <c r="G31" s="6"/>
      <c r="H31" s="6"/>
      <c r="I31" s="6"/>
      <c r="J31" s="6"/>
      <c r="K31" s="6"/>
    </row>
    <row r="32" spans="1:11">
      <c r="A32" s="23"/>
      <c r="B32" s="6"/>
      <c r="C32" s="5"/>
      <c r="D32" s="5"/>
      <c r="E32" s="6"/>
      <c r="F32" s="6"/>
      <c r="G32" s="6"/>
      <c r="H32" s="6"/>
      <c r="I32" s="6"/>
      <c r="J32" s="6"/>
      <c r="K32" s="6"/>
    </row>
    <row r="33" spans="1:11">
      <c r="A33" s="23"/>
      <c r="B33" s="6"/>
      <c r="C33" s="5"/>
      <c r="D33" s="5"/>
      <c r="E33" s="6"/>
      <c r="F33" s="6"/>
      <c r="G33" s="6"/>
      <c r="H33" s="6"/>
      <c r="I33" s="6"/>
      <c r="J33" s="6"/>
      <c r="K33" s="6"/>
    </row>
    <row r="34" spans="1:11">
      <c r="A34" s="23"/>
      <c r="B34" s="6"/>
      <c r="C34" s="5"/>
      <c r="D34" s="5"/>
      <c r="E34" s="6"/>
      <c r="F34" s="6"/>
      <c r="G34" s="6"/>
      <c r="H34" s="6"/>
      <c r="I34" s="6"/>
      <c r="J34" s="6"/>
      <c r="K34" s="6"/>
    </row>
    <row r="35" spans="1:11" ht="20.25">
      <c r="A35" s="10" t="s">
        <v>13</v>
      </c>
    </row>
    <row r="36" spans="1:11">
      <c r="A36" s="3"/>
    </row>
    <row r="37" spans="1:11" ht="15.75">
      <c r="A37" s="11" t="s">
        <v>14</v>
      </c>
      <c r="B37" s="43">
        <f t="shared" ref="B37" si="3">B$7</f>
        <v>2023</v>
      </c>
      <c r="C37" s="12">
        <f t="shared" ref="C37:K37" si="4">C$7</f>
        <v>2022</v>
      </c>
      <c r="D37" s="12">
        <f t="shared" si="4"/>
        <v>2021</v>
      </c>
      <c r="E37" s="4">
        <f t="shared" si="4"/>
        <v>2020</v>
      </c>
      <c r="F37" s="4">
        <f t="shared" si="4"/>
        <v>2019</v>
      </c>
      <c r="G37" s="4">
        <f t="shared" si="4"/>
        <v>2018</v>
      </c>
      <c r="H37" s="4">
        <f t="shared" si="4"/>
        <v>2017</v>
      </c>
      <c r="I37" s="4">
        <f t="shared" si="4"/>
        <v>2016</v>
      </c>
      <c r="J37" s="4">
        <f t="shared" si="4"/>
        <v>2015</v>
      </c>
      <c r="K37" s="4">
        <f t="shared" si="4"/>
        <v>2014</v>
      </c>
    </row>
    <row r="38" spans="1:11" ht="15.75">
      <c r="A38" s="13" t="s">
        <v>15</v>
      </c>
      <c r="B38" s="43"/>
      <c r="C38" s="12"/>
      <c r="D38" s="12"/>
    </row>
    <row r="39" spans="1:11" ht="15.75">
      <c r="A39" s="13"/>
      <c r="B39" s="43"/>
      <c r="C39" s="12"/>
      <c r="D39" s="12"/>
    </row>
    <row r="40" spans="1:11" ht="15.75">
      <c r="A40" s="29" t="s">
        <v>16</v>
      </c>
      <c r="B40" s="43"/>
      <c r="C40" s="12"/>
      <c r="D40" s="12"/>
    </row>
    <row r="41" spans="1:11" ht="15.75">
      <c r="A41" s="30"/>
      <c r="B41" s="43"/>
      <c r="C41" s="12"/>
      <c r="D41" s="12"/>
    </row>
    <row r="42" spans="1:11">
      <c r="A42" s="14" t="s">
        <v>17</v>
      </c>
      <c r="B42" s="45">
        <v>3</v>
      </c>
      <c r="C42" s="15">
        <v>46</v>
      </c>
      <c r="D42" s="15">
        <v>14</v>
      </c>
      <c r="E42" s="16">
        <v>1</v>
      </c>
      <c r="F42" s="16">
        <v>2</v>
      </c>
      <c r="G42" s="16">
        <v>1</v>
      </c>
      <c r="H42" s="16">
        <v>7</v>
      </c>
      <c r="I42" s="16">
        <v>15</v>
      </c>
      <c r="J42" s="16">
        <v>9</v>
      </c>
      <c r="K42" s="16">
        <v>9</v>
      </c>
    </row>
    <row r="43" spans="1:11">
      <c r="A43" s="17" t="s">
        <v>18</v>
      </c>
      <c r="B43" s="46">
        <v>8</v>
      </c>
      <c r="C43" s="18">
        <v>24</v>
      </c>
      <c r="D43" s="18">
        <v>27</v>
      </c>
      <c r="E43" s="19">
        <v>36</v>
      </c>
      <c r="F43" s="19">
        <v>32</v>
      </c>
      <c r="G43" s="19">
        <v>23</v>
      </c>
      <c r="H43" s="19">
        <v>29</v>
      </c>
      <c r="I43" s="19">
        <v>28</v>
      </c>
      <c r="J43" s="19">
        <v>31</v>
      </c>
      <c r="K43" s="19">
        <v>27</v>
      </c>
    </row>
    <row r="44" spans="1:11">
      <c r="A44" s="17" t="s">
        <v>19</v>
      </c>
      <c r="B44" s="46">
        <v>22</v>
      </c>
      <c r="C44" s="18">
        <v>19</v>
      </c>
      <c r="D44" s="18">
        <v>61</v>
      </c>
      <c r="E44" s="19">
        <v>63</v>
      </c>
      <c r="F44" s="19">
        <v>42</v>
      </c>
      <c r="G44" s="19">
        <v>71</v>
      </c>
      <c r="H44" s="19">
        <v>64</v>
      </c>
      <c r="I44" s="19">
        <v>60</v>
      </c>
      <c r="J44" s="19">
        <v>40</v>
      </c>
      <c r="K44" s="19">
        <v>33</v>
      </c>
    </row>
    <row r="45" spans="1:11">
      <c r="A45" s="17" t="s">
        <v>20</v>
      </c>
      <c r="B45" s="46">
        <v>22</v>
      </c>
      <c r="C45" s="18">
        <v>5</v>
      </c>
      <c r="D45" s="18">
        <v>20</v>
      </c>
      <c r="E45" s="19">
        <v>16</v>
      </c>
      <c r="F45" s="19">
        <v>22</v>
      </c>
      <c r="G45" s="19">
        <v>26</v>
      </c>
      <c r="H45" s="19">
        <v>35</v>
      </c>
      <c r="I45" s="19">
        <v>35</v>
      </c>
      <c r="J45" s="19">
        <v>29</v>
      </c>
      <c r="K45" s="19">
        <v>21</v>
      </c>
    </row>
    <row r="46" spans="1:1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.75">
      <c r="A47" s="29" t="s">
        <v>21</v>
      </c>
      <c r="B47" s="43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30"/>
      <c r="B48" s="43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4" t="s">
        <v>22</v>
      </c>
      <c r="B49" s="45">
        <v>19</v>
      </c>
      <c r="C49" s="15">
        <v>25</v>
      </c>
      <c r="D49" s="15">
        <v>33</v>
      </c>
      <c r="E49" s="16">
        <v>36</v>
      </c>
      <c r="F49" s="16">
        <v>40</v>
      </c>
      <c r="G49" s="16">
        <v>29</v>
      </c>
      <c r="H49" s="16">
        <v>34</v>
      </c>
      <c r="I49" s="16">
        <v>33</v>
      </c>
      <c r="J49" s="16">
        <v>54</v>
      </c>
      <c r="K49" s="16">
        <v>33</v>
      </c>
    </row>
    <row r="50" spans="1:11" ht="25.5">
      <c r="A50" s="17" t="s">
        <v>23</v>
      </c>
      <c r="B50" s="46">
        <v>210</v>
      </c>
      <c r="C50" s="18">
        <v>183</v>
      </c>
      <c r="D50" s="18">
        <v>192</v>
      </c>
      <c r="E50" s="19">
        <v>192</v>
      </c>
      <c r="F50" s="19">
        <v>156</v>
      </c>
      <c r="G50" s="19">
        <v>129</v>
      </c>
      <c r="H50" s="19">
        <v>142</v>
      </c>
      <c r="I50" s="19">
        <v>132</v>
      </c>
      <c r="J50" s="19">
        <v>215</v>
      </c>
      <c r="K50" s="19">
        <v>88</v>
      </c>
    </row>
    <row r="51" spans="1:11">
      <c r="A51" s="17" t="s">
        <v>24</v>
      </c>
      <c r="B51" s="46">
        <v>48</v>
      </c>
      <c r="C51" s="18">
        <v>39</v>
      </c>
      <c r="D51" s="18">
        <v>44</v>
      </c>
      <c r="E51" s="19">
        <v>33</v>
      </c>
      <c r="F51" s="19">
        <v>31</v>
      </c>
      <c r="G51" s="19">
        <v>27</v>
      </c>
      <c r="H51" s="19">
        <v>13</v>
      </c>
      <c r="I51" s="19">
        <v>26</v>
      </c>
      <c r="J51" s="19">
        <v>20</v>
      </c>
      <c r="K51" s="19">
        <v>2</v>
      </c>
    </row>
    <row r="52" spans="1:11" ht="25.5">
      <c r="A52" s="17" t="s">
        <v>25</v>
      </c>
      <c r="B52" s="46">
        <v>229</v>
      </c>
      <c r="C52" s="18">
        <v>206</v>
      </c>
      <c r="D52" s="18">
        <v>195</v>
      </c>
      <c r="E52" s="19">
        <v>191</v>
      </c>
      <c r="F52" s="19">
        <v>205</v>
      </c>
      <c r="G52" s="19">
        <v>215</v>
      </c>
      <c r="H52" s="19">
        <v>152</v>
      </c>
      <c r="I52" s="19">
        <v>128</v>
      </c>
      <c r="J52" s="19">
        <v>299</v>
      </c>
      <c r="K52" s="19">
        <v>133</v>
      </c>
    </row>
    <row r="53" spans="1:11">
      <c r="A53" s="17" t="s">
        <v>26</v>
      </c>
      <c r="B53" s="46">
        <v>13</v>
      </c>
      <c r="C53" s="18">
        <v>11</v>
      </c>
      <c r="D53" s="18">
        <v>5</v>
      </c>
      <c r="E53" s="19">
        <v>8</v>
      </c>
      <c r="F53" s="19">
        <v>12</v>
      </c>
      <c r="G53" s="19">
        <v>7</v>
      </c>
      <c r="H53" s="19">
        <v>16</v>
      </c>
      <c r="I53" s="19">
        <v>24</v>
      </c>
      <c r="J53" s="19">
        <v>43</v>
      </c>
      <c r="K53" s="19">
        <v>13</v>
      </c>
    </row>
    <row r="54" spans="1:11">
      <c r="A54" s="17" t="s">
        <v>27</v>
      </c>
      <c r="B54" s="46">
        <v>6</v>
      </c>
      <c r="C54" s="18">
        <v>4</v>
      </c>
      <c r="D54" s="18">
        <v>13</v>
      </c>
      <c r="E54" s="19">
        <v>16</v>
      </c>
      <c r="F54" s="19">
        <v>10</v>
      </c>
      <c r="G54" s="19">
        <v>7</v>
      </c>
      <c r="H54" s="19">
        <v>7</v>
      </c>
      <c r="I54" s="19">
        <v>8</v>
      </c>
      <c r="J54" s="19">
        <v>8</v>
      </c>
      <c r="K54" s="19">
        <v>3</v>
      </c>
    </row>
    <row r="55" spans="1:11">
      <c r="A55" s="33"/>
      <c r="E55" s="34"/>
      <c r="F55" s="34"/>
      <c r="G55" s="34"/>
      <c r="H55" s="34"/>
      <c r="I55" s="34"/>
      <c r="J55" s="34"/>
      <c r="K55" s="34"/>
    </row>
    <row r="56" spans="1:11" ht="15.75">
      <c r="A56" s="29" t="s">
        <v>28</v>
      </c>
      <c r="B56" s="43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.75">
      <c r="A57" s="30"/>
      <c r="B57" s="51"/>
      <c r="C57" s="35"/>
      <c r="D57" s="35"/>
      <c r="E57" s="35"/>
      <c r="F57" s="35"/>
      <c r="G57" s="35"/>
      <c r="H57" s="35"/>
      <c r="I57" s="35"/>
      <c r="J57" s="35"/>
      <c r="K57" s="35"/>
    </row>
    <row r="58" spans="1:11">
      <c r="A58" s="14" t="s">
        <v>29</v>
      </c>
      <c r="B58" s="45">
        <v>152</v>
      </c>
      <c r="C58" s="15">
        <v>239</v>
      </c>
      <c r="D58" s="15">
        <v>163</v>
      </c>
      <c r="E58" s="16">
        <v>78</v>
      </c>
      <c r="F58" s="16">
        <v>138</v>
      </c>
      <c r="G58" s="16">
        <v>75</v>
      </c>
      <c r="H58" s="16">
        <v>88</v>
      </c>
      <c r="I58" s="16">
        <v>90</v>
      </c>
      <c r="J58" s="16">
        <v>93</v>
      </c>
      <c r="K58" s="16">
        <v>93</v>
      </c>
    </row>
    <row r="59" spans="1:11">
      <c r="A59" s="17" t="s">
        <v>30</v>
      </c>
      <c r="B59" s="46">
        <v>35</v>
      </c>
      <c r="C59" s="18">
        <v>22</v>
      </c>
      <c r="D59" s="18">
        <v>28</v>
      </c>
      <c r="E59" s="19">
        <v>12</v>
      </c>
      <c r="F59" s="19">
        <v>18</v>
      </c>
      <c r="G59" s="19">
        <v>16</v>
      </c>
      <c r="H59" s="19">
        <v>18</v>
      </c>
      <c r="I59" s="19">
        <v>26</v>
      </c>
      <c r="J59" s="19">
        <v>18</v>
      </c>
      <c r="K59" s="19">
        <v>17</v>
      </c>
    </row>
    <row r="60" spans="1:11">
      <c r="A60" s="33"/>
      <c r="E60" s="34"/>
      <c r="F60" s="34"/>
      <c r="G60" s="34"/>
      <c r="H60" s="34"/>
      <c r="I60" s="34"/>
      <c r="J60" s="34"/>
      <c r="K60" s="34"/>
    </row>
    <row r="61" spans="1:11" ht="15.75">
      <c r="A61" s="29" t="s">
        <v>6</v>
      </c>
      <c r="B61" s="43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.75">
      <c r="A62" s="36"/>
      <c r="B62" s="43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7" t="s">
        <v>31</v>
      </c>
      <c r="B63" s="46">
        <v>13</v>
      </c>
      <c r="C63" s="18">
        <v>13</v>
      </c>
      <c r="D63" s="18">
        <v>7</v>
      </c>
      <c r="E63" s="19">
        <v>8</v>
      </c>
      <c r="F63" s="19">
        <v>6</v>
      </c>
      <c r="G63" s="19">
        <v>9</v>
      </c>
      <c r="H63" s="19">
        <v>11</v>
      </c>
      <c r="I63" s="19">
        <v>11</v>
      </c>
      <c r="J63" s="19">
        <v>9</v>
      </c>
      <c r="K63" s="19">
        <v>7</v>
      </c>
    </row>
    <row r="64" spans="1:11">
      <c r="A64" s="17" t="s">
        <v>32</v>
      </c>
      <c r="B64" s="46">
        <v>93</v>
      </c>
      <c r="C64" s="18">
        <v>109</v>
      </c>
      <c r="D64" s="18">
        <v>106</v>
      </c>
      <c r="E64" s="19">
        <v>80</v>
      </c>
      <c r="F64" s="19">
        <v>131</v>
      </c>
      <c r="G64" s="19">
        <v>149</v>
      </c>
      <c r="H64" s="19">
        <v>35</v>
      </c>
      <c r="I64" s="19">
        <v>89</v>
      </c>
      <c r="J64" s="19">
        <v>43</v>
      </c>
      <c r="K64" s="19">
        <v>102</v>
      </c>
    </row>
    <row r="68" spans="1:11" ht="15.75">
      <c r="A68" s="11" t="s">
        <v>33</v>
      </c>
      <c r="B68" s="43">
        <f t="shared" ref="B68" si="5">B$7</f>
        <v>2023</v>
      </c>
      <c r="C68" s="12">
        <f t="shared" ref="C68:K68" si="6">C$7</f>
        <v>2022</v>
      </c>
      <c r="D68" s="12">
        <f t="shared" si="6"/>
        <v>2021</v>
      </c>
      <c r="E68" s="4">
        <f t="shared" si="6"/>
        <v>2020</v>
      </c>
      <c r="F68" s="4">
        <f t="shared" si="6"/>
        <v>2019</v>
      </c>
      <c r="G68" s="4">
        <f t="shared" si="6"/>
        <v>2018</v>
      </c>
      <c r="H68" s="4">
        <f t="shared" si="6"/>
        <v>2017</v>
      </c>
      <c r="I68" s="4">
        <f t="shared" si="6"/>
        <v>2016</v>
      </c>
      <c r="J68" s="4">
        <f t="shared" si="6"/>
        <v>2015</v>
      </c>
      <c r="K68" s="4">
        <f t="shared" si="6"/>
        <v>2014</v>
      </c>
    </row>
    <row r="69" spans="1:11">
      <c r="A69" s="13" t="s">
        <v>34</v>
      </c>
      <c r="B69" s="44"/>
    </row>
    <row r="70" spans="1:11">
      <c r="A70" s="13"/>
      <c r="B70" s="44"/>
    </row>
    <row r="71" spans="1:11" ht="15.75">
      <c r="A71" s="29" t="s">
        <v>16</v>
      </c>
      <c r="B71" s="43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>
      <c r="A72" s="30"/>
      <c r="B72" s="43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4" t="s">
        <v>35</v>
      </c>
      <c r="B73" s="45">
        <v>30</v>
      </c>
      <c r="C73" s="15">
        <v>25</v>
      </c>
      <c r="D73" s="15">
        <v>37</v>
      </c>
      <c r="E73" s="16">
        <v>33</v>
      </c>
      <c r="F73" s="16">
        <v>41</v>
      </c>
      <c r="G73" s="16">
        <v>34</v>
      </c>
      <c r="H73" s="16">
        <v>54</v>
      </c>
      <c r="I73" s="16">
        <v>50</v>
      </c>
      <c r="J73" s="16">
        <v>55</v>
      </c>
      <c r="K73" s="16">
        <v>57</v>
      </c>
    </row>
    <row r="74" spans="1:11">
      <c r="A74" s="17" t="s">
        <v>36</v>
      </c>
      <c r="B74" s="46">
        <v>0</v>
      </c>
      <c r="C74" s="18">
        <v>0</v>
      </c>
      <c r="D74" s="18">
        <v>0</v>
      </c>
      <c r="E74" s="19">
        <v>0</v>
      </c>
      <c r="F74" s="19">
        <v>1</v>
      </c>
      <c r="G74" s="19">
        <v>4</v>
      </c>
      <c r="H74" s="19">
        <v>5</v>
      </c>
      <c r="I74" s="19">
        <v>3</v>
      </c>
      <c r="J74" s="19">
        <v>8</v>
      </c>
      <c r="K74" s="19">
        <v>11</v>
      </c>
    </row>
    <row r="75" spans="1:11">
      <c r="A75" s="17" t="s">
        <v>37</v>
      </c>
      <c r="B75" s="46">
        <v>18</v>
      </c>
      <c r="C75" s="18">
        <v>20</v>
      </c>
      <c r="D75" s="18">
        <v>30</v>
      </c>
      <c r="E75" s="19">
        <v>42</v>
      </c>
      <c r="F75" s="19">
        <v>18</v>
      </c>
      <c r="G75" s="19">
        <v>36</v>
      </c>
      <c r="H75" s="19">
        <v>35</v>
      </c>
      <c r="I75" s="19">
        <v>23</v>
      </c>
      <c r="J75" s="19">
        <v>10</v>
      </c>
      <c r="K75" s="19">
        <v>3</v>
      </c>
    </row>
    <row r="76" spans="1:11" ht="25.5">
      <c r="A76" s="17" t="s">
        <v>38</v>
      </c>
      <c r="B76" s="46">
        <v>0</v>
      </c>
      <c r="C76" s="18">
        <v>6</v>
      </c>
      <c r="D76" s="18">
        <v>1</v>
      </c>
      <c r="E76" s="19">
        <v>0</v>
      </c>
      <c r="F76" s="19">
        <v>3</v>
      </c>
      <c r="G76" s="19">
        <v>1</v>
      </c>
      <c r="H76" s="19">
        <v>3</v>
      </c>
      <c r="I76" s="19">
        <v>6</v>
      </c>
      <c r="J76" s="19">
        <v>7</v>
      </c>
      <c r="K76" s="19">
        <v>7</v>
      </c>
    </row>
    <row r="77" spans="1:11">
      <c r="A77" s="17" t="s">
        <v>39</v>
      </c>
      <c r="B77" s="46">
        <v>13</v>
      </c>
      <c r="C77" s="18">
        <v>50</v>
      </c>
      <c r="D77" s="18">
        <v>7</v>
      </c>
      <c r="E77" s="19">
        <v>17</v>
      </c>
      <c r="F77" s="19">
        <v>24</v>
      </c>
      <c r="G77" s="19">
        <v>11</v>
      </c>
      <c r="H77" s="19">
        <v>9</v>
      </c>
      <c r="I77" s="19">
        <v>6</v>
      </c>
      <c r="J77" s="19">
        <v>18</v>
      </c>
      <c r="K77" s="19">
        <v>17</v>
      </c>
    </row>
    <row r="78" spans="1:11">
      <c r="A78" s="33"/>
      <c r="E78" s="34"/>
      <c r="F78" s="34"/>
      <c r="G78" s="34"/>
      <c r="H78" s="34"/>
      <c r="I78" s="34"/>
      <c r="J78" s="34"/>
      <c r="K78" s="34"/>
    </row>
    <row r="79" spans="1:11" ht="15.75">
      <c r="A79" s="29" t="s">
        <v>21</v>
      </c>
      <c r="B79" s="43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5.75">
      <c r="A80" s="30"/>
      <c r="B80" s="52"/>
      <c r="C80" s="38"/>
      <c r="D80" s="38"/>
      <c r="E80" s="39"/>
      <c r="F80" s="39"/>
      <c r="G80" s="39"/>
      <c r="H80" s="39"/>
      <c r="I80" s="39"/>
      <c r="J80" s="39"/>
      <c r="K80" s="39"/>
    </row>
    <row r="81" spans="1:11">
      <c r="A81" s="33" t="s">
        <v>40</v>
      </c>
      <c r="B81" s="52">
        <v>349</v>
      </c>
      <c r="C81" s="38">
        <v>304</v>
      </c>
      <c r="D81" s="38">
        <v>326</v>
      </c>
      <c r="E81" s="39">
        <v>314</v>
      </c>
      <c r="F81" s="39">
        <v>382</v>
      </c>
      <c r="G81" s="39">
        <v>329</v>
      </c>
      <c r="H81" s="39">
        <v>287</v>
      </c>
      <c r="I81" s="39">
        <v>290</v>
      </c>
      <c r="J81" s="39">
        <v>496</v>
      </c>
      <c r="K81" s="39">
        <v>482</v>
      </c>
    </row>
    <row r="82" spans="1:11">
      <c r="A82" s="17" t="s">
        <v>39</v>
      </c>
      <c r="B82" s="46">
        <v>11</v>
      </c>
      <c r="C82" s="18">
        <v>5</v>
      </c>
      <c r="D82" s="18">
        <v>5</v>
      </c>
      <c r="E82" s="19">
        <v>7</v>
      </c>
      <c r="F82" s="19">
        <v>10</v>
      </c>
      <c r="G82" s="19">
        <v>14</v>
      </c>
      <c r="H82" s="19">
        <v>8</v>
      </c>
      <c r="I82" s="19">
        <v>8</v>
      </c>
      <c r="J82" s="19">
        <v>16</v>
      </c>
      <c r="K82" s="19">
        <v>29</v>
      </c>
    </row>
    <row r="83" spans="1:11" ht="15.75">
      <c r="A83" s="30"/>
      <c r="E83" s="12"/>
      <c r="F83" s="12"/>
      <c r="G83" s="12"/>
      <c r="H83" s="12"/>
      <c r="I83" s="12"/>
      <c r="J83" s="12"/>
      <c r="K83" s="12"/>
    </row>
    <row r="84" spans="1:11" ht="15.75">
      <c r="A84" s="29" t="s">
        <v>6</v>
      </c>
      <c r="B84" s="43"/>
      <c r="C84" s="38"/>
      <c r="D84" s="38"/>
      <c r="E84" s="39"/>
      <c r="F84" s="39"/>
      <c r="G84" s="39"/>
      <c r="H84" s="39"/>
      <c r="I84" s="39"/>
      <c r="J84" s="39"/>
      <c r="K84" s="39"/>
    </row>
    <row r="85" spans="1:11" ht="15.75">
      <c r="A85" s="36"/>
      <c r="B85" s="45"/>
      <c r="C85" s="15"/>
      <c r="D85" s="15"/>
      <c r="E85" s="16"/>
      <c r="F85" s="16"/>
      <c r="G85" s="16"/>
      <c r="H85" s="16"/>
      <c r="I85" s="16"/>
      <c r="J85" s="16"/>
      <c r="K85" s="16"/>
    </row>
    <row r="86" spans="1:11">
      <c r="A86" s="17" t="s">
        <v>35</v>
      </c>
      <c r="B86" s="46">
        <v>5</v>
      </c>
      <c r="C86" s="18">
        <v>4</v>
      </c>
      <c r="D86" s="18">
        <v>1</v>
      </c>
      <c r="E86" s="19">
        <v>4</v>
      </c>
      <c r="F86" s="19">
        <v>1</v>
      </c>
      <c r="G86" s="19">
        <v>5</v>
      </c>
      <c r="H86" s="19">
        <v>1</v>
      </c>
      <c r="I86" s="19">
        <v>4</v>
      </c>
      <c r="J86" s="19">
        <v>6</v>
      </c>
      <c r="K86" s="19">
        <v>4</v>
      </c>
    </row>
    <row r="87" spans="1:11">
      <c r="A87" s="17" t="s">
        <v>41</v>
      </c>
      <c r="B87" s="46">
        <v>101</v>
      </c>
      <c r="C87" s="18">
        <v>118</v>
      </c>
      <c r="D87" s="18">
        <v>101</v>
      </c>
      <c r="E87" s="19">
        <f>22+57</f>
        <v>79</v>
      </c>
      <c r="F87" s="19">
        <v>128</v>
      </c>
      <c r="G87" s="19">
        <v>145</v>
      </c>
      <c r="H87" s="19">
        <v>38</v>
      </c>
      <c r="I87" s="19">
        <v>85</v>
      </c>
      <c r="J87" s="19">
        <v>42</v>
      </c>
      <c r="K87" s="19">
        <v>94</v>
      </c>
    </row>
    <row r="92" spans="1:11" ht="20.25">
      <c r="A92" s="55" t="s">
        <v>42</v>
      </c>
    </row>
    <row r="93" spans="1:11">
      <c r="A93" s="3"/>
    </row>
    <row r="94" spans="1:11" ht="15.75">
      <c r="A94" s="56" t="s">
        <v>43</v>
      </c>
      <c r="B94" s="43">
        <f t="shared" ref="B94" si="7">B$7</f>
        <v>2023</v>
      </c>
      <c r="C94" s="12">
        <f t="shared" ref="C94:K94" si="8">C$7</f>
        <v>2022</v>
      </c>
      <c r="D94" s="12">
        <f t="shared" si="8"/>
        <v>2021</v>
      </c>
      <c r="E94" s="4">
        <f t="shared" si="8"/>
        <v>2020</v>
      </c>
      <c r="F94" s="4">
        <f t="shared" si="8"/>
        <v>2019</v>
      </c>
      <c r="G94" s="4">
        <f t="shared" si="8"/>
        <v>2018</v>
      </c>
      <c r="H94" s="4">
        <f t="shared" si="8"/>
        <v>2017</v>
      </c>
      <c r="I94" s="4">
        <f t="shared" si="8"/>
        <v>2016</v>
      </c>
      <c r="J94" s="4">
        <f t="shared" si="8"/>
        <v>2015</v>
      </c>
      <c r="K94" s="4">
        <f t="shared" si="8"/>
        <v>2014</v>
      </c>
    </row>
    <row r="95" spans="1:11">
      <c r="A95" s="13" t="s">
        <v>44</v>
      </c>
      <c r="B95" s="44"/>
    </row>
    <row r="96" spans="1:11">
      <c r="A96" s="13"/>
      <c r="B96" s="44"/>
    </row>
    <row r="97" spans="1:11">
      <c r="A97" s="14" t="s">
        <v>16</v>
      </c>
      <c r="B97" s="45">
        <v>13</v>
      </c>
      <c r="C97" s="15">
        <f>SUM(C98:C105)</f>
        <v>29</v>
      </c>
      <c r="D97" s="15">
        <f>SUM(D98:D105)</f>
        <v>25</v>
      </c>
      <c r="E97" s="15">
        <f>SUM(E98:E105)</f>
        <v>24</v>
      </c>
      <c r="F97" s="15">
        <v>21</v>
      </c>
      <c r="G97" s="15">
        <f>SUM(G98:G105)</f>
        <v>32</v>
      </c>
      <c r="H97" s="15">
        <f>SUM(H98:H105)</f>
        <v>20</v>
      </c>
      <c r="I97" s="15">
        <f>SUM(I98:I105)</f>
        <v>23</v>
      </c>
      <c r="J97" s="15">
        <f>SUM(J98:J105)</f>
        <v>32</v>
      </c>
      <c r="K97" s="15">
        <f>SUM(K98:K105)</f>
        <v>36</v>
      </c>
    </row>
    <row r="98" spans="1:11">
      <c r="A98" s="17" t="s">
        <v>45</v>
      </c>
      <c r="B98" s="46">
        <v>5</v>
      </c>
      <c r="C98" s="18">
        <v>17</v>
      </c>
      <c r="D98" s="18">
        <v>14</v>
      </c>
      <c r="E98" s="18">
        <v>10</v>
      </c>
      <c r="F98" s="18">
        <v>10</v>
      </c>
      <c r="G98" s="18">
        <v>21</v>
      </c>
      <c r="H98" s="18">
        <v>16</v>
      </c>
      <c r="I98" s="18">
        <v>8</v>
      </c>
      <c r="J98" s="18">
        <v>6</v>
      </c>
      <c r="K98" s="18">
        <v>16</v>
      </c>
    </row>
    <row r="99" spans="1:11">
      <c r="A99" s="17" t="s">
        <v>46</v>
      </c>
      <c r="B99" s="46">
        <v>2</v>
      </c>
      <c r="C99" s="18">
        <v>6</v>
      </c>
      <c r="D99" s="18">
        <v>3</v>
      </c>
      <c r="E99" s="18">
        <v>4</v>
      </c>
      <c r="F99" s="18">
        <v>0</v>
      </c>
      <c r="G99" s="18">
        <v>1</v>
      </c>
      <c r="H99" s="18">
        <v>0</v>
      </c>
      <c r="I99" s="18">
        <v>3</v>
      </c>
      <c r="J99" s="18">
        <v>3</v>
      </c>
      <c r="K99" s="18">
        <v>6</v>
      </c>
    </row>
    <row r="100" spans="1:11">
      <c r="A100" s="17" t="s">
        <v>47</v>
      </c>
      <c r="B100" s="46">
        <v>2</v>
      </c>
      <c r="C100" s="18">
        <v>1</v>
      </c>
      <c r="D100" s="18">
        <v>0</v>
      </c>
      <c r="E100" s="18">
        <v>1</v>
      </c>
      <c r="F100" s="18">
        <v>1</v>
      </c>
      <c r="G100" s="18">
        <v>4</v>
      </c>
      <c r="H100" s="18">
        <v>0</v>
      </c>
      <c r="I100" s="18">
        <v>3</v>
      </c>
      <c r="J100" s="18">
        <v>4</v>
      </c>
      <c r="K100" s="18">
        <v>4</v>
      </c>
    </row>
    <row r="101" spans="1:11">
      <c r="A101" s="17" t="s">
        <v>48</v>
      </c>
      <c r="B101" s="46">
        <v>0</v>
      </c>
      <c r="C101" s="18">
        <v>1</v>
      </c>
      <c r="D101" s="18">
        <v>0</v>
      </c>
      <c r="E101" s="18">
        <v>1</v>
      </c>
      <c r="F101" s="18">
        <v>4</v>
      </c>
      <c r="G101" s="18">
        <v>2</v>
      </c>
      <c r="H101" s="18">
        <v>0</v>
      </c>
      <c r="I101" s="18">
        <v>4</v>
      </c>
      <c r="J101" s="18">
        <v>2</v>
      </c>
      <c r="K101" s="18">
        <v>5</v>
      </c>
    </row>
    <row r="102" spans="1:11">
      <c r="A102" s="17" t="s">
        <v>49</v>
      </c>
      <c r="B102" s="46">
        <v>0</v>
      </c>
      <c r="C102" s="18">
        <v>1</v>
      </c>
      <c r="D102" s="18">
        <v>1</v>
      </c>
      <c r="E102" s="57">
        <v>0</v>
      </c>
      <c r="F102" s="57">
        <v>0</v>
      </c>
      <c r="G102" s="57">
        <v>2</v>
      </c>
      <c r="H102" s="18">
        <v>1</v>
      </c>
      <c r="I102" s="18">
        <v>1</v>
      </c>
      <c r="J102" s="18">
        <v>0</v>
      </c>
      <c r="K102" s="18">
        <v>2</v>
      </c>
    </row>
    <row r="103" spans="1:11">
      <c r="A103" s="17" t="s">
        <v>50</v>
      </c>
      <c r="B103" s="46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spans="1:11">
      <c r="A104" s="17" t="s">
        <v>51</v>
      </c>
      <c r="B104" s="46">
        <v>1</v>
      </c>
      <c r="C104" s="18">
        <v>1</v>
      </c>
      <c r="D104" s="18">
        <v>4</v>
      </c>
      <c r="E104" s="18">
        <v>2</v>
      </c>
      <c r="F104" s="18">
        <v>3</v>
      </c>
      <c r="G104" s="18">
        <v>1</v>
      </c>
      <c r="H104" s="18">
        <v>3</v>
      </c>
      <c r="I104" s="18">
        <v>3</v>
      </c>
      <c r="J104" s="18">
        <v>17</v>
      </c>
      <c r="K104" s="18">
        <v>0</v>
      </c>
    </row>
    <row r="105" spans="1:11">
      <c r="A105" s="17" t="s">
        <v>52</v>
      </c>
      <c r="B105" s="46">
        <v>3</v>
      </c>
      <c r="C105" s="18">
        <v>2</v>
      </c>
      <c r="D105" s="18">
        <v>3</v>
      </c>
      <c r="E105" s="18">
        <v>6</v>
      </c>
      <c r="F105" s="18">
        <v>3</v>
      </c>
      <c r="G105" s="18">
        <v>1</v>
      </c>
      <c r="H105" s="18">
        <v>0</v>
      </c>
      <c r="I105" s="18">
        <v>1</v>
      </c>
      <c r="J105" s="18">
        <v>0</v>
      </c>
      <c r="K105" s="18">
        <v>3</v>
      </c>
    </row>
    <row r="106" spans="1:11">
      <c r="A106" s="17" t="s">
        <v>53</v>
      </c>
      <c r="B106" s="46">
        <v>14</v>
      </c>
      <c r="C106" s="18">
        <v>10</v>
      </c>
      <c r="D106" s="18">
        <v>9</v>
      </c>
      <c r="E106" s="18">
        <v>9</v>
      </c>
      <c r="F106" s="18">
        <v>9</v>
      </c>
      <c r="G106" s="18">
        <v>10</v>
      </c>
      <c r="H106" s="18">
        <v>18</v>
      </c>
      <c r="I106" s="18">
        <v>15</v>
      </c>
      <c r="J106" s="18">
        <v>23</v>
      </c>
      <c r="K106" s="18">
        <v>23</v>
      </c>
    </row>
    <row r="107" spans="1:11">
      <c r="A107" s="20" t="s">
        <v>10</v>
      </c>
      <c r="B107" s="58">
        <f>SUM(B106,B97)</f>
        <v>27</v>
      </c>
      <c r="C107" s="21">
        <f>SUM(C106,C97)</f>
        <v>39</v>
      </c>
      <c r="D107" s="21">
        <f>SUM(D106,D97)</f>
        <v>34</v>
      </c>
      <c r="E107" s="21">
        <f>SUM(E106,E97)</f>
        <v>33</v>
      </c>
      <c r="F107" s="21">
        <f t="shared" ref="F107:K107" si="9">SUM(F97,F106)</f>
        <v>30</v>
      </c>
      <c r="G107" s="21">
        <f t="shared" si="9"/>
        <v>42</v>
      </c>
      <c r="H107" s="21">
        <f t="shared" si="9"/>
        <v>38</v>
      </c>
      <c r="I107" s="21">
        <f t="shared" si="9"/>
        <v>38</v>
      </c>
      <c r="J107" s="21">
        <f t="shared" si="9"/>
        <v>55</v>
      </c>
      <c r="K107" s="21">
        <f t="shared" si="9"/>
        <v>59</v>
      </c>
    </row>
    <row r="109" spans="1:11" ht="31.5">
      <c r="A109" s="11" t="s">
        <v>54</v>
      </c>
      <c r="B109" s="43">
        <f t="shared" ref="B109" si="10">B$7</f>
        <v>2023</v>
      </c>
      <c r="C109" s="12">
        <f t="shared" ref="C109:K109" si="11">C$7</f>
        <v>2022</v>
      </c>
      <c r="D109" s="12">
        <f t="shared" si="11"/>
        <v>2021</v>
      </c>
      <c r="E109" s="4">
        <f t="shared" si="11"/>
        <v>2020</v>
      </c>
      <c r="F109" s="4">
        <f t="shared" si="11"/>
        <v>2019</v>
      </c>
      <c r="G109" s="4">
        <f t="shared" si="11"/>
        <v>2018</v>
      </c>
      <c r="H109" s="4">
        <f t="shared" si="11"/>
        <v>2017</v>
      </c>
      <c r="I109" s="4">
        <f t="shared" si="11"/>
        <v>2016</v>
      </c>
      <c r="J109" s="4">
        <f t="shared" si="11"/>
        <v>2015</v>
      </c>
      <c r="K109" s="4">
        <f t="shared" si="11"/>
        <v>2014</v>
      </c>
    </row>
    <row r="110" spans="1:11">
      <c r="A110" s="13" t="s">
        <v>55</v>
      </c>
      <c r="B110" s="44"/>
    </row>
    <row r="111" spans="1:11">
      <c r="A111" s="13"/>
      <c r="B111" s="44"/>
    </row>
    <row r="112" spans="1:11">
      <c r="A112" s="14" t="s">
        <v>56</v>
      </c>
      <c r="B112" s="45">
        <f>10+2</f>
        <v>12</v>
      </c>
      <c r="C112" s="15">
        <f>19+40</f>
        <v>59</v>
      </c>
      <c r="D112" s="15">
        <v>26</v>
      </c>
      <c r="E112" s="16">
        <f>14+2</f>
        <v>16</v>
      </c>
      <c r="F112" s="16">
        <v>12</v>
      </c>
      <c r="G112" s="16">
        <v>25</v>
      </c>
      <c r="H112" s="16">
        <v>13</v>
      </c>
      <c r="I112" s="16">
        <v>17</v>
      </c>
      <c r="J112" s="16" t="s">
        <v>57</v>
      </c>
      <c r="K112" s="16" t="s">
        <v>57</v>
      </c>
    </row>
    <row r="113" spans="1:11">
      <c r="A113" s="17" t="s">
        <v>58</v>
      </c>
      <c r="B113" s="46">
        <v>3</v>
      </c>
      <c r="C113" s="18">
        <v>10</v>
      </c>
      <c r="D113" s="18">
        <f>7+4</f>
        <v>11</v>
      </c>
      <c r="E113" s="19">
        <f>10+2</f>
        <v>12</v>
      </c>
      <c r="F113" s="19">
        <v>12</v>
      </c>
      <c r="G113" s="19">
        <v>14</v>
      </c>
      <c r="H113" s="19">
        <v>11</v>
      </c>
      <c r="I113" s="19">
        <v>9</v>
      </c>
      <c r="J113" s="19" t="s">
        <v>57</v>
      </c>
      <c r="K113" s="19" t="s">
        <v>57</v>
      </c>
    </row>
    <row r="114" spans="1:11">
      <c r="A114" s="17" t="s">
        <v>59</v>
      </c>
      <c r="B114" s="46">
        <f>11+10</f>
        <v>21</v>
      </c>
      <c r="C114" s="18">
        <f>9+1</f>
        <v>10</v>
      </c>
      <c r="D114" s="18">
        <f>9+6</f>
        <v>15</v>
      </c>
      <c r="E114" s="19">
        <f>9+1</f>
        <v>10</v>
      </c>
      <c r="F114" s="19">
        <v>13</v>
      </c>
      <c r="G114" s="19">
        <v>16</v>
      </c>
      <c r="H114" s="19">
        <v>23</v>
      </c>
      <c r="I114" s="19">
        <v>33</v>
      </c>
      <c r="J114" s="19" t="s">
        <v>57</v>
      </c>
      <c r="K114" s="19" t="s">
        <v>57</v>
      </c>
    </row>
    <row r="115" spans="1:11">
      <c r="A115" s="17" t="s">
        <v>60</v>
      </c>
      <c r="B115" s="46">
        <f>3+10</f>
        <v>13</v>
      </c>
      <c r="C115" s="18">
        <f>1+11</f>
        <v>12</v>
      </c>
      <c r="D115" s="18">
        <f>0+4</f>
        <v>4</v>
      </c>
      <c r="E115" s="19">
        <f>0+5</f>
        <v>5</v>
      </c>
      <c r="F115" s="19">
        <v>13</v>
      </c>
      <c r="G115" s="19">
        <v>17</v>
      </c>
      <c r="H115" s="19">
        <v>32</v>
      </c>
      <c r="I115" s="19">
        <v>32</v>
      </c>
      <c r="J115" s="19" t="s">
        <v>57</v>
      </c>
      <c r="K115" s="19" t="s">
        <v>57</v>
      </c>
    </row>
    <row r="116" spans="1:11">
      <c r="A116" s="20" t="s">
        <v>10</v>
      </c>
      <c r="B116" s="47">
        <f>SUM(B112:B115)</f>
        <v>49</v>
      </c>
      <c r="C116" s="21">
        <f>SUM(C112:C115)</f>
        <v>91</v>
      </c>
      <c r="D116" s="21">
        <f>SUM(D112:D115)</f>
        <v>56</v>
      </c>
      <c r="E116" s="22">
        <f>SUM(E112:E115)</f>
        <v>43</v>
      </c>
      <c r="F116" s="22">
        <f t="shared" ref="F116:K116" si="12">SUM(F112:F115)</f>
        <v>50</v>
      </c>
      <c r="G116" s="22">
        <f t="shared" si="12"/>
        <v>72</v>
      </c>
      <c r="H116" s="22">
        <f t="shared" si="12"/>
        <v>79</v>
      </c>
      <c r="I116" s="22">
        <f t="shared" si="12"/>
        <v>91</v>
      </c>
      <c r="J116" s="22">
        <f t="shared" si="12"/>
        <v>0</v>
      </c>
      <c r="K116" s="22">
        <f t="shared" si="12"/>
        <v>0</v>
      </c>
    </row>
    <row r="121" spans="1:11" ht="20.25">
      <c r="A121" s="10" t="s">
        <v>61</v>
      </c>
    </row>
    <row r="122" spans="1:11">
      <c r="A122" s="23"/>
      <c r="B122" s="6"/>
      <c r="C122" s="5"/>
      <c r="D122" s="5"/>
      <c r="E122" s="6"/>
      <c r="F122" s="6"/>
      <c r="G122" s="6"/>
      <c r="H122" s="6"/>
      <c r="I122" s="6"/>
      <c r="J122" s="6"/>
      <c r="K122" s="6"/>
    </row>
    <row r="123" spans="1:11" ht="31.5">
      <c r="A123" s="11" t="s">
        <v>62</v>
      </c>
      <c r="B123" s="43">
        <f t="shared" ref="B123" si="13">B$7</f>
        <v>2023</v>
      </c>
      <c r="C123" s="12">
        <f t="shared" ref="C123:K123" si="14">C$7</f>
        <v>2022</v>
      </c>
      <c r="D123" s="12">
        <f t="shared" si="14"/>
        <v>2021</v>
      </c>
      <c r="E123" s="4">
        <f t="shared" si="14"/>
        <v>2020</v>
      </c>
      <c r="F123" s="4">
        <f t="shared" si="14"/>
        <v>2019</v>
      </c>
      <c r="G123" s="4">
        <f t="shared" si="14"/>
        <v>2018</v>
      </c>
      <c r="H123" s="4">
        <f t="shared" si="14"/>
        <v>2017</v>
      </c>
      <c r="I123" s="4">
        <f t="shared" si="14"/>
        <v>2016</v>
      </c>
      <c r="J123" s="4">
        <f t="shared" si="14"/>
        <v>2015</v>
      </c>
      <c r="K123" s="4">
        <f t="shared" si="14"/>
        <v>2014</v>
      </c>
    </row>
    <row r="124" spans="1:11">
      <c r="A124" s="13" t="s">
        <v>63</v>
      </c>
      <c r="B124" s="44"/>
    </row>
    <row r="125" spans="1:11">
      <c r="A125" s="13"/>
      <c r="B125" s="44"/>
    </row>
    <row r="126" spans="1:11">
      <c r="A126" s="14" t="s">
        <v>64</v>
      </c>
      <c r="B126" s="45">
        <v>89</v>
      </c>
      <c r="C126" s="15">
        <v>85</v>
      </c>
      <c r="D126" s="15">
        <v>109</v>
      </c>
      <c r="E126" s="16">
        <v>100</v>
      </c>
      <c r="F126" s="16">
        <v>92</v>
      </c>
      <c r="G126" s="16">
        <v>108</v>
      </c>
      <c r="H126" s="16">
        <v>173</v>
      </c>
      <c r="I126" s="16">
        <v>153</v>
      </c>
      <c r="J126" s="16">
        <v>233</v>
      </c>
      <c r="K126" s="16" t="s">
        <v>57</v>
      </c>
    </row>
    <row r="127" spans="1:11">
      <c r="A127" s="17" t="s">
        <v>65</v>
      </c>
      <c r="B127" s="46">
        <v>18</v>
      </c>
      <c r="C127" s="18">
        <v>15</v>
      </c>
      <c r="D127" s="18">
        <v>12</v>
      </c>
      <c r="E127" s="19">
        <v>26</v>
      </c>
      <c r="F127" s="19">
        <v>44</v>
      </c>
      <c r="G127" s="19">
        <v>22</v>
      </c>
      <c r="H127" s="19">
        <v>42</v>
      </c>
      <c r="I127" s="19">
        <v>37</v>
      </c>
      <c r="J127" s="19">
        <v>51</v>
      </c>
      <c r="K127" s="19" t="s">
        <v>57</v>
      </c>
    </row>
    <row r="128" spans="1:11">
      <c r="A128" s="17" t="s">
        <v>66</v>
      </c>
      <c r="B128" s="46">
        <v>0</v>
      </c>
      <c r="C128" s="18">
        <v>1</v>
      </c>
      <c r="D128" s="18">
        <v>6</v>
      </c>
      <c r="E128" s="19">
        <v>2</v>
      </c>
      <c r="F128" s="19">
        <v>2</v>
      </c>
      <c r="G128" s="19">
        <v>1</v>
      </c>
      <c r="H128" s="19">
        <v>1</v>
      </c>
      <c r="I128" s="19">
        <v>4</v>
      </c>
      <c r="J128" s="19">
        <v>2</v>
      </c>
      <c r="K128" s="19" t="s">
        <v>57</v>
      </c>
    </row>
    <row r="129" spans="1:11">
      <c r="A129" s="17" t="s">
        <v>67</v>
      </c>
      <c r="B129" s="46">
        <v>4</v>
      </c>
      <c r="C129" s="18">
        <v>8</v>
      </c>
      <c r="D129" s="18">
        <v>10</v>
      </c>
      <c r="E129" s="19">
        <v>9</v>
      </c>
      <c r="F129" s="19">
        <v>13</v>
      </c>
      <c r="G129" s="19">
        <v>6</v>
      </c>
      <c r="H129" s="19">
        <v>11</v>
      </c>
      <c r="I129" s="19">
        <v>18</v>
      </c>
      <c r="J129" s="19">
        <v>23</v>
      </c>
      <c r="K129" s="19" t="s">
        <v>57</v>
      </c>
    </row>
    <row r="130" spans="1:11">
      <c r="A130" s="17" t="s">
        <v>68</v>
      </c>
      <c r="B130" s="46">
        <v>85</v>
      </c>
      <c r="C130" s="18">
        <v>91</v>
      </c>
      <c r="D130" s="18">
        <v>104</v>
      </c>
      <c r="E130" s="19">
        <v>105</v>
      </c>
      <c r="F130" s="19">
        <v>97</v>
      </c>
      <c r="G130" s="19">
        <v>109</v>
      </c>
      <c r="H130" s="19">
        <v>96</v>
      </c>
      <c r="I130" s="19">
        <v>123</v>
      </c>
      <c r="J130" s="19">
        <v>134</v>
      </c>
      <c r="K130" s="19" t="s">
        <v>57</v>
      </c>
    </row>
    <row r="131" spans="1:11">
      <c r="A131" s="17" t="s">
        <v>69</v>
      </c>
      <c r="B131" s="46">
        <v>3</v>
      </c>
      <c r="C131" s="18">
        <v>5</v>
      </c>
      <c r="D131" s="18">
        <v>8</v>
      </c>
      <c r="E131" s="19">
        <v>6</v>
      </c>
      <c r="F131" s="19">
        <v>7</v>
      </c>
      <c r="G131" s="19">
        <v>8</v>
      </c>
      <c r="H131" s="19">
        <v>6</v>
      </c>
      <c r="I131" s="19">
        <v>12</v>
      </c>
      <c r="J131" s="19">
        <v>17</v>
      </c>
      <c r="K131" s="19" t="s">
        <v>57</v>
      </c>
    </row>
    <row r="132" spans="1:11">
      <c r="A132" s="17" t="s">
        <v>70</v>
      </c>
      <c r="B132" s="46">
        <v>67</v>
      </c>
      <c r="C132" s="18">
        <v>71</v>
      </c>
      <c r="D132" s="18">
        <v>83</v>
      </c>
      <c r="E132" s="19">
        <v>87</v>
      </c>
      <c r="F132" s="19">
        <v>87</v>
      </c>
      <c r="G132" s="19">
        <v>84</v>
      </c>
      <c r="H132" s="19">
        <v>115</v>
      </c>
      <c r="I132" s="19">
        <v>86</v>
      </c>
      <c r="J132" s="19">
        <v>76</v>
      </c>
      <c r="K132" s="19" t="s">
        <v>57</v>
      </c>
    </row>
    <row r="133" spans="1:11">
      <c r="A133" s="17" t="s">
        <v>71</v>
      </c>
      <c r="B133" s="46">
        <v>0</v>
      </c>
      <c r="C133" s="18">
        <v>0</v>
      </c>
      <c r="D133" s="18">
        <v>0</v>
      </c>
      <c r="E133" s="19">
        <v>0</v>
      </c>
      <c r="F133" s="19">
        <v>0</v>
      </c>
      <c r="G133" s="19">
        <v>0</v>
      </c>
      <c r="H133" s="19">
        <v>1</v>
      </c>
      <c r="I133" s="19">
        <v>4</v>
      </c>
      <c r="J133" s="19">
        <v>6</v>
      </c>
      <c r="K133" s="19" t="s">
        <v>57</v>
      </c>
    </row>
    <row r="134" spans="1:11">
      <c r="A134" s="17" t="s">
        <v>72</v>
      </c>
      <c r="B134" s="46">
        <v>1</v>
      </c>
      <c r="C134" s="18">
        <v>0</v>
      </c>
      <c r="D134" s="18">
        <v>1</v>
      </c>
      <c r="E134" s="19">
        <v>3</v>
      </c>
      <c r="F134" s="19">
        <v>1</v>
      </c>
      <c r="G134" s="19">
        <v>1</v>
      </c>
      <c r="H134" s="19">
        <v>3</v>
      </c>
      <c r="I134" s="19">
        <v>2</v>
      </c>
      <c r="J134" s="19">
        <v>2</v>
      </c>
      <c r="K134" s="19" t="s">
        <v>57</v>
      </c>
    </row>
    <row r="135" spans="1:11">
      <c r="A135" s="17" t="s">
        <v>73</v>
      </c>
      <c r="B135" s="46">
        <v>0</v>
      </c>
      <c r="C135" s="18">
        <v>0</v>
      </c>
      <c r="D135" s="18">
        <v>0</v>
      </c>
      <c r="E135" s="19">
        <v>0</v>
      </c>
      <c r="F135" s="19">
        <v>0</v>
      </c>
      <c r="G135" s="19">
        <v>1</v>
      </c>
      <c r="H135" s="19">
        <v>10</v>
      </c>
      <c r="I135" s="19">
        <v>0</v>
      </c>
      <c r="J135" s="40" t="s">
        <v>74</v>
      </c>
      <c r="K135" s="19" t="s">
        <v>57</v>
      </c>
    </row>
    <row r="136" spans="1:11">
      <c r="A136" s="20" t="s">
        <v>10</v>
      </c>
      <c r="B136" s="47">
        <f>SUM(B126:B135)</f>
        <v>267</v>
      </c>
      <c r="C136" s="21">
        <f>SUM(C126:C135)</f>
        <v>276</v>
      </c>
      <c r="D136" s="21">
        <f>SUM(D126:D135)</f>
        <v>333</v>
      </c>
      <c r="E136" s="22">
        <f>SUM(E126:E135)</f>
        <v>338</v>
      </c>
      <c r="F136" s="22">
        <f t="shared" ref="F136:K136" si="15">SUM(F126:F135)</f>
        <v>343</v>
      </c>
      <c r="G136" s="22">
        <f t="shared" si="15"/>
        <v>340</v>
      </c>
      <c r="H136" s="22">
        <f t="shared" si="15"/>
        <v>458</v>
      </c>
      <c r="I136" s="22">
        <f t="shared" si="15"/>
        <v>439</v>
      </c>
      <c r="J136" s="22">
        <f t="shared" si="15"/>
        <v>544</v>
      </c>
      <c r="K136" s="22">
        <f t="shared" si="15"/>
        <v>0</v>
      </c>
    </row>
    <row r="138" spans="1:11" ht="31.5">
      <c r="A138" s="11" t="s">
        <v>75</v>
      </c>
      <c r="B138" s="43">
        <f t="shared" ref="B138" si="16">B$7</f>
        <v>2023</v>
      </c>
      <c r="C138" s="12">
        <f t="shared" ref="C138:K138" si="17">C$7</f>
        <v>2022</v>
      </c>
      <c r="D138" s="12">
        <f t="shared" si="17"/>
        <v>2021</v>
      </c>
      <c r="E138" s="4">
        <f t="shared" si="17"/>
        <v>2020</v>
      </c>
      <c r="F138" s="4">
        <f t="shared" si="17"/>
        <v>2019</v>
      </c>
      <c r="G138" s="4">
        <f t="shared" si="17"/>
        <v>2018</v>
      </c>
      <c r="H138" s="4">
        <f t="shared" si="17"/>
        <v>2017</v>
      </c>
      <c r="I138" s="4">
        <f t="shared" si="17"/>
        <v>2016</v>
      </c>
      <c r="J138" s="4">
        <f t="shared" si="17"/>
        <v>2015</v>
      </c>
      <c r="K138" s="4">
        <f t="shared" si="17"/>
        <v>2014</v>
      </c>
    </row>
    <row r="139" spans="1:11">
      <c r="A139" s="13"/>
      <c r="B139" s="44"/>
    </row>
    <row r="140" spans="1:11">
      <c r="A140" s="13"/>
      <c r="B140" s="44"/>
    </row>
    <row r="141" spans="1:11">
      <c r="A141" s="14" t="s">
        <v>76</v>
      </c>
      <c r="B141" s="45">
        <f>16+1</f>
        <v>17</v>
      </c>
      <c r="C141" s="15">
        <f>34+6</f>
        <v>40</v>
      </c>
      <c r="D141" s="15">
        <f>44+5</f>
        <v>49</v>
      </c>
      <c r="E141" s="16">
        <f>26+2</f>
        <v>28</v>
      </c>
      <c r="F141" s="16">
        <v>25</v>
      </c>
      <c r="G141" s="16">
        <v>39</v>
      </c>
      <c r="H141" s="16">
        <v>47</v>
      </c>
      <c r="I141" s="16">
        <v>55</v>
      </c>
      <c r="J141" s="16">
        <v>96</v>
      </c>
      <c r="K141" s="16">
        <v>73</v>
      </c>
    </row>
    <row r="142" spans="1:11">
      <c r="A142" s="17" t="s">
        <v>77</v>
      </c>
      <c r="B142" s="46">
        <f>14+7</f>
        <v>21</v>
      </c>
      <c r="C142" s="18">
        <f>16+12</f>
        <v>28</v>
      </c>
      <c r="D142" s="18">
        <f>34+22</f>
        <v>56</v>
      </c>
      <c r="E142" s="19">
        <f>18+13</f>
        <v>31</v>
      </c>
      <c r="F142" s="19">
        <v>26</v>
      </c>
      <c r="G142" s="19">
        <v>23</v>
      </c>
      <c r="H142" s="19">
        <v>60</v>
      </c>
      <c r="I142" s="19">
        <v>46</v>
      </c>
      <c r="J142" s="19">
        <v>56</v>
      </c>
      <c r="K142" s="19">
        <v>66</v>
      </c>
    </row>
    <row r="143" spans="1:11">
      <c r="A143" s="17" t="s">
        <v>78</v>
      </c>
      <c r="B143" s="46">
        <f>24+9</f>
        <v>33</v>
      </c>
      <c r="C143" s="18">
        <f>17+7</f>
        <v>24</v>
      </c>
      <c r="D143" s="18">
        <f>15+7</f>
        <v>22</v>
      </c>
      <c r="E143" s="19">
        <f>26+16</f>
        <v>42</v>
      </c>
      <c r="F143" s="19">
        <v>32</v>
      </c>
      <c r="G143" s="19">
        <v>41</v>
      </c>
      <c r="H143" s="19">
        <v>52</v>
      </c>
      <c r="I143" s="19">
        <v>46</v>
      </c>
      <c r="J143" s="19">
        <v>61</v>
      </c>
      <c r="K143" s="19">
        <v>52</v>
      </c>
    </row>
    <row r="144" spans="1:11">
      <c r="A144" s="17" t="s">
        <v>79</v>
      </c>
      <c r="B144" s="46">
        <f>9+6</f>
        <v>15</v>
      </c>
      <c r="C144" s="18">
        <v>7</v>
      </c>
      <c r="D144" s="18">
        <f>9+1</f>
        <v>10</v>
      </c>
      <c r="E144" s="19">
        <f>9+2</f>
        <v>11</v>
      </c>
      <c r="F144" s="19">
        <v>27</v>
      </c>
      <c r="G144" s="19">
        <v>14</v>
      </c>
      <c r="H144" s="19">
        <v>33</v>
      </c>
      <c r="I144" s="19">
        <v>36</v>
      </c>
      <c r="J144" s="19">
        <v>31</v>
      </c>
      <c r="K144" s="19">
        <v>33</v>
      </c>
    </row>
    <row r="145" spans="1:11">
      <c r="A145" s="17" t="s">
        <v>80</v>
      </c>
      <c r="B145" s="46">
        <f>8+12</f>
        <v>20</v>
      </c>
      <c r="C145" s="18">
        <f>10+5</f>
        <v>15</v>
      </c>
      <c r="D145" s="18">
        <f>6+7</f>
        <v>13</v>
      </c>
      <c r="E145" s="19">
        <f>9+4</f>
        <v>13</v>
      </c>
      <c r="F145" s="19">
        <v>8</v>
      </c>
      <c r="G145" s="19">
        <v>12</v>
      </c>
      <c r="H145" s="19">
        <v>11</v>
      </c>
      <c r="I145" s="19">
        <v>9</v>
      </c>
      <c r="J145" s="19">
        <v>23</v>
      </c>
      <c r="K145" s="19">
        <v>23</v>
      </c>
    </row>
    <row r="146" spans="1:11">
      <c r="A146" s="17" t="s">
        <v>81</v>
      </c>
      <c r="B146" s="46">
        <v>6</v>
      </c>
      <c r="C146" s="18">
        <f>11+1</f>
        <v>12</v>
      </c>
      <c r="D146" s="18">
        <v>13</v>
      </c>
      <c r="E146" s="19">
        <f>10+1</f>
        <v>11</v>
      </c>
      <c r="F146" s="19">
        <v>11</v>
      </c>
      <c r="G146" s="19">
        <v>15</v>
      </c>
      <c r="H146" s="19">
        <v>14</v>
      </c>
      <c r="I146" s="19">
        <v>22</v>
      </c>
      <c r="J146" s="19">
        <v>17</v>
      </c>
      <c r="K146" s="19">
        <v>15</v>
      </c>
    </row>
    <row r="147" spans="1:11">
      <c r="A147" s="17" t="s">
        <v>82</v>
      </c>
      <c r="B147" s="46">
        <f>7+7</f>
        <v>14</v>
      </c>
      <c r="C147" s="18">
        <v>10</v>
      </c>
      <c r="D147" s="18">
        <f>1+5</f>
        <v>6</v>
      </c>
      <c r="E147" s="19">
        <f>3+5</f>
        <v>8</v>
      </c>
      <c r="F147" s="19">
        <v>5</v>
      </c>
      <c r="G147" s="19">
        <v>11</v>
      </c>
      <c r="H147" s="19">
        <v>15</v>
      </c>
      <c r="I147" s="19">
        <v>3</v>
      </c>
      <c r="J147" s="19">
        <v>15</v>
      </c>
      <c r="K147" s="19">
        <v>13</v>
      </c>
    </row>
    <row r="148" spans="1:11">
      <c r="A148" s="17" t="s">
        <v>83</v>
      </c>
      <c r="B148" s="46">
        <v>17</v>
      </c>
      <c r="C148" s="18">
        <f>7+1</f>
        <v>8</v>
      </c>
      <c r="D148" s="18">
        <f>6+1</f>
        <v>7</v>
      </c>
      <c r="E148" s="19">
        <f>2+2</f>
        <v>4</v>
      </c>
      <c r="F148" s="19">
        <v>3</v>
      </c>
      <c r="G148" s="19">
        <v>8</v>
      </c>
      <c r="H148" s="19">
        <v>8</v>
      </c>
      <c r="I148" s="19">
        <v>7</v>
      </c>
      <c r="J148" s="19">
        <v>1</v>
      </c>
      <c r="K148" s="19">
        <v>2</v>
      </c>
    </row>
    <row r="149" spans="1:11">
      <c r="A149" s="17" t="s">
        <v>84</v>
      </c>
      <c r="B149" s="46">
        <f>56+16</f>
        <v>72</v>
      </c>
      <c r="C149" s="18">
        <f>60+11</f>
        <v>71</v>
      </c>
      <c r="D149" s="18">
        <f>76+11</f>
        <v>87</v>
      </c>
      <c r="E149" s="19">
        <f>83+10</f>
        <v>93</v>
      </c>
      <c r="F149" s="19">
        <v>87</v>
      </c>
      <c r="G149" s="19">
        <v>104</v>
      </c>
      <c r="H149" s="19">
        <v>99</v>
      </c>
      <c r="I149" s="19">
        <v>111</v>
      </c>
      <c r="J149" s="19">
        <v>147</v>
      </c>
      <c r="K149" s="19">
        <v>120</v>
      </c>
    </row>
    <row r="150" spans="1:11">
      <c r="A150" s="17" t="s">
        <v>85</v>
      </c>
      <c r="B150" s="46">
        <f>11+4</f>
        <v>15</v>
      </c>
      <c r="C150" s="18">
        <f>8+12</f>
        <v>20</v>
      </c>
      <c r="D150" s="18">
        <f>15+16</f>
        <v>31</v>
      </c>
      <c r="E150" s="19">
        <f>27+23</f>
        <v>50</v>
      </c>
      <c r="F150" s="19">
        <v>52</v>
      </c>
      <c r="G150" s="19">
        <v>23</v>
      </c>
      <c r="H150" s="19">
        <v>32</v>
      </c>
      <c r="I150" s="19">
        <v>24</v>
      </c>
      <c r="J150" s="19">
        <v>12</v>
      </c>
      <c r="K150" s="19">
        <v>15</v>
      </c>
    </row>
    <row r="151" spans="1:11">
      <c r="A151" s="17" t="s">
        <v>86</v>
      </c>
      <c r="B151" s="46">
        <f>29+5</f>
        <v>34</v>
      </c>
      <c r="C151" s="18">
        <f>23+6</f>
        <v>29</v>
      </c>
      <c r="D151" s="18">
        <f>27+8</f>
        <v>35</v>
      </c>
      <c r="E151" s="19">
        <f>27+8</f>
        <v>35</v>
      </c>
      <c r="F151" s="19">
        <v>43</v>
      </c>
      <c r="G151" s="19">
        <v>41</v>
      </c>
      <c r="H151" s="19">
        <v>75</v>
      </c>
      <c r="I151" s="19">
        <v>68</v>
      </c>
      <c r="J151" s="19">
        <v>76</v>
      </c>
      <c r="K151" s="19">
        <v>61</v>
      </c>
    </row>
    <row r="152" spans="1:11">
      <c r="A152" s="17" t="s">
        <v>87</v>
      </c>
      <c r="B152" s="46">
        <v>2</v>
      </c>
      <c r="C152" s="18">
        <v>7</v>
      </c>
      <c r="D152" s="18">
        <v>2</v>
      </c>
      <c r="E152" s="19">
        <f>10+1</f>
        <v>11</v>
      </c>
      <c r="F152" s="19">
        <v>14</v>
      </c>
      <c r="G152" s="19">
        <v>9</v>
      </c>
      <c r="H152" s="19">
        <v>11</v>
      </c>
      <c r="I152" s="19">
        <v>9</v>
      </c>
      <c r="J152" s="19">
        <v>9</v>
      </c>
      <c r="K152" s="19">
        <v>6</v>
      </c>
    </row>
    <row r="153" spans="1:11">
      <c r="A153" s="20" t="s">
        <v>10</v>
      </c>
      <c r="B153" s="47">
        <f>SUM(B141:B152)</f>
        <v>266</v>
      </c>
      <c r="C153" s="21">
        <f>SUM(C141:C152)</f>
        <v>271</v>
      </c>
      <c r="D153" s="21">
        <f>SUM(D141:D152)</f>
        <v>331</v>
      </c>
      <c r="E153" s="22">
        <f>SUM(E141:E152)</f>
        <v>337</v>
      </c>
      <c r="F153" s="22">
        <f t="shared" ref="F153:K153" si="18">SUM(F141:F152)</f>
        <v>333</v>
      </c>
      <c r="G153" s="22">
        <f t="shared" si="18"/>
        <v>340</v>
      </c>
      <c r="H153" s="22">
        <f t="shared" si="18"/>
        <v>457</v>
      </c>
      <c r="I153" s="22">
        <f t="shared" si="18"/>
        <v>436</v>
      </c>
      <c r="J153" s="22">
        <f t="shared" si="18"/>
        <v>544</v>
      </c>
      <c r="K153" s="22">
        <f t="shared" si="18"/>
        <v>479</v>
      </c>
    </row>
    <row r="158" spans="1:11" ht="40.5">
      <c r="A158" s="10" t="s">
        <v>88</v>
      </c>
    </row>
    <row r="159" spans="1:11">
      <c r="A159" s="23"/>
      <c r="B159" s="6"/>
      <c r="C159" s="5"/>
      <c r="D159" s="5"/>
      <c r="E159" s="6"/>
      <c r="F159" s="6"/>
      <c r="G159" s="6"/>
      <c r="H159" s="6"/>
      <c r="I159" s="6"/>
      <c r="J159" s="6"/>
      <c r="K159" s="6"/>
    </row>
    <row r="160" spans="1:11" ht="15.75">
      <c r="A160" s="11" t="s">
        <v>89</v>
      </c>
      <c r="B160" s="43">
        <f t="shared" ref="B160" si="19">B$7</f>
        <v>2023</v>
      </c>
      <c r="C160" s="12">
        <f t="shared" ref="C160:K160" si="20">C$7</f>
        <v>2022</v>
      </c>
      <c r="D160" s="12">
        <f t="shared" si="20"/>
        <v>2021</v>
      </c>
      <c r="E160" s="4">
        <f t="shared" si="20"/>
        <v>2020</v>
      </c>
      <c r="F160" s="4">
        <f t="shared" si="20"/>
        <v>2019</v>
      </c>
      <c r="G160" s="4">
        <f t="shared" si="20"/>
        <v>2018</v>
      </c>
      <c r="H160" s="4">
        <f t="shared" si="20"/>
        <v>2017</v>
      </c>
      <c r="I160" s="4">
        <f t="shared" si="20"/>
        <v>2016</v>
      </c>
      <c r="J160" s="4">
        <f t="shared" si="20"/>
        <v>2015</v>
      </c>
      <c r="K160" s="4">
        <f t="shared" si="20"/>
        <v>2014</v>
      </c>
    </row>
    <row r="161" spans="1:11">
      <c r="A161" s="13"/>
      <c r="B161" s="44"/>
    </row>
    <row r="162" spans="1:11">
      <c r="A162" s="13"/>
      <c r="B162" s="48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>
      <c r="A163" s="14" t="s">
        <v>90</v>
      </c>
      <c r="B163" s="45">
        <v>17</v>
      </c>
      <c r="C163" s="15">
        <v>83</v>
      </c>
      <c r="D163" s="15">
        <f>12+39</f>
        <v>51</v>
      </c>
      <c r="E163" s="16">
        <f>40+7</f>
        <v>47</v>
      </c>
      <c r="F163" s="16">
        <v>59</v>
      </c>
      <c r="G163" s="16">
        <v>91</v>
      </c>
      <c r="H163" s="16">
        <v>131</v>
      </c>
      <c r="I163" s="16">
        <v>238</v>
      </c>
      <c r="J163" s="16">
        <v>274</v>
      </c>
      <c r="K163" s="16">
        <v>352</v>
      </c>
    </row>
    <row r="164" spans="1:11">
      <c r="A164" s="17" t="s">
        <v>91</v>
      </c>
      <c r="B164" s="46">
        <v>5</v>
      </c>
      <c r="C164" s="18">
        <v>3</v>
      </c>
      <c r="D164" s="18">
        <v>1</v>
      </c>
      <c r="E164" s="19">
        <v>2</v>
      </c>
      <c r="F164" s="19">
        <v>0</v>
      </c>
      <c r="G164" s="19">
        <v>8</v>
      </c>
      <c r="H164" s="19">
        <v>9</v>
      </c>
      <c r="I164" s="19">
        <v>6</v>
      </c>
      <c r="J164" s="19">
        <v>28</v>
      </c>
      <c r="K164" s="19">
        <v>25</v>
      </c>
    </row>
    <row r="165" spans="1:11">
      <c r="A165" s="17" t="s">
        <v>92</v>
      </c>
      <c r="B165" s="46">
        <v>2</v>
      </c>
      <c r="C165" s="18">
        <v>2</v>
      </c>
      <c r="D165" s="18">
        <v>0</v>
      </c>
      <c r="E165" s="19">
        <v>1</v>
      </c>
      <c r="F165" s="19">
        <v>0</v>
      </c>
      <c r="G165" s="19">
        <v>7</v>
      </c>
      <c r="H165" s="19">
        <v>9</v>
      </c>
      <c r="I165" s="19">
        <v>2</v>
      </c>
      <c r="J165" s="19">
        <v>20</v>
      </c>
      <c r="K165" s="19">
        <v>11</v>
      </c>
    </row>
    <row r="166" spans="1:11">
      <c r="A166" s="17" t="s">
        <v>93</v>
      </c>
      <c r="B166" s="46">
        <v>2</v>
      </c>
      <c r="C166" s="18">
        <v>2</v>
      </c>
      <c r="D166" s="18">
        <v>0</v>
      </c>
      <c r="E166" s="19">
        <v>1</v>
      </c>
      <c r="F166" s="19">
        <v>2</v>
      </c>
      <c r="G166" s="19">
        <v>4</v>
      </c>
      <c r="H166" s="19">
        <v>8</v>
      </c>
      <c r="I166" s="19">
        <v>4</v>
      </c>
      <c r="J166" s="19">
        <v>14</v>
      </c>
      <c r="K166" s="19">
        <v>12</v>
      </c>
    </row>
    <row r="167" spans="1:11">
      <c r="A167" s="17" t="s">
        <v>94</v>
      </c>
      <c r="B167" s="46">
        <v>0</v>
      </c>
      <c r="C167" s="18">
        <v>0</v>
      </c>
      <c r="D167" s="18">
        <v>0</v>
      </c>
      <c r="E167" s="19">
        <v>0</v>
      </c>
      <c r="F167" s="19">
        <v>0</v>
      </c>
      <c r="G167" s="19">
        <v>3</v>
      </c>
      <c r="H167" s="19">
        <v>1</v>
      </c>
      <c r="I167" s="19">
        <v>1</v>
      </c>
      <c r="J167" s="19">
        <v>2</v>
      </c>
      <c r="K167" s="19">
        <v>1</v>
      </c>
    </row>
    <row r="168" spans="1:11" ht="25.5">
      <c r="A168" s="17" t="s">
        <v>95</v>
      </c>
      <c r="B168" s="46">
        <v>79</v>
      </c>
      <c r="C168" s="18">
        <v>87</v>
      </c>
      <c r="D168" s="18">
        <f>2+112</f>
        <v>114</v>
      </c>
      <c r="E168" s="19">
        <v>29</v>
      </c>
      <c r="F168" s="19">
        <v>11</v>
      </c>
      <c r="G168" s="19">
        <v>42</v>
      </c>
      <c r="H168" s="19">
        <v>21</v>
      </c>
      <c r="I168" s="19" t="s">
        <v>74</v>
      </c>
      <c r="J168" s="40" t="s">
        <v>74</v>
      </c>
      <c r="K168" s="40" t="s">
        <v>74</v>
      </c>
    </row>
    <row r="173" spans="1:11" ht="40.5">
      <c r="A173" s="10" t="s">
        <v>96</v>
      </c>
    </row>
    <row r="174" spans="1:11">
      <c r="A174" s="23"/>
      <c r="B174" s="6"/>
      <c r="C174" s="5"/>
      <c r="D174" s="5"/>
      <c r="E174" s="6"/>
      <c r="F174" s="6"/>
      <c r="G174" s="6"/>
      <c r="H174" s="6"/>
      <c r="I174" s="6"/>
      <c r="J174" s="6"/>
      <c r="K174" s="6"/>
    </row>
    <row r="175" spans="1:11" ht="31.5">
      <c r="A175" s="11" t="s">
        <v>97</v>
      </c>
      <c r="B175" s="43">
        <f t="shared" ref="B175" si="21">B$7</f>
        <v>2023</v>
      </c>
      <c r="C175" s="12">
        <f t="shared" ref="C175:K175" si="22">C$7</f>
        <v>2022</v>
      </c>
      <c r="D175" s="12">
        <f t="shared" si="22"/>
        <v>2021</v>
      </c>
      <c r="E175" s="4">
        <f t="shared" si="22"/>
        <v>2020</v>
      </c>
      <c r="F175" s="4">
        <f t="shared" si="22"/>
        <v>2019</v>
      </c>
      <c r="G175" s="4">
        <f t="shared" si="22"/>
        <v>2018</v>
      </c>
      <c r="H175" s="4">
        <f t="shared" si="22"/>
        <v>2017</v>
      </c>
      <c r="I175" s="4">
        <f t="shared" si="22"/>
        <v>2016</v>
      </c>
      <c r="J175" s="4">
        <f t="shared" si="22"/>
        <v>2015</v>
      </c>
      <c r="K175" s="4">
        <f t="shared" si="22"/>
        <v>2014</v>
      </c>
    </row>
    <row r="176" spans="1:11">
      <c r="A176" s="13"/>
      <c r="B176" s="44"/>
    </row>
    <row r="177" spans="1:11">
      <c r="A177" s="13"/>
      <c r="B177" s="44"/>
    </row>
    <row r="178" spans="1:11">
      <c r="A178" s="14" t="s">
        <v>76</v>
      </c>
      <c r="B178" s="45">
        <v>2</v>
      </c>
      <c r="C178" s="15">
        <v>1</v>
      </c>
      <c r="D178" s="15">
        <v>2</v>
      </c>
      <c r="E178" s="16">
        <v>1</v>
      </c>
      <c r="F178" s="16">
        <v>1</v>
      </c>
      <c r="G178" s="16">
        <v>0</v>
      </c>
      <c r="H178" s="16">
        <v>2</v>
      </c>
      <c r="I178" s="16">
        <v>4</v>
      </c>
      <c r="J178" s="16">
        <v>0</v>
      </c>
      <c r="K178" s="16">
        <v>4</v>
      </c>
    </row>
    <row r="179" spans="1:11">
      <c r="A179" s="17" t="s">
        <v>77</v>
      </c>
      <c r="B179" s="46">
        <v>4</v>
      </c>
      <c r="C179" s="18">
        <v>2</v>
      </c>
      <c r="D179" s="18">
        <v>3</v>
      </c>
      <c r="E179" s="19">
        <v>1</v>
      </c>
      <c r="F179" s="19">
        <v>8</v>
      </c>
      <c r="G179" s="19">
        <v>4</v>
      </c>
      <c r="H179" s="19">
        <v>5</v>
      </c>
      <c r="I179" s="19">
        <v>12</v>
      </c>
      <c r="J179" s="19">
        <v>11</v>
      </c>
      <c r="K179" s="19">
        <v>4</v>
      </c>
    </row>
    <row r="180" spans="1:11">
      <c r="A180" s="17" t="s">
        <v>78</v>
      </c>
      <c r="B180" s="46">
        <v>2</v>
      </c>
      <c r="C180" s="18">
        <v>2</v>
      </c>
      <c r="D180" s="18">
        <v>1</v>
      </c>
      <c r="E180" s="19">
        <v>0</v>
      </c>
      <c r="F180" s="19">
        <v>1</v>
      </c>
      <c r="G180" s="19">
        <v>1</v>
      </c>
      <c r="H180" s="19">
        <v>1</v>
      </c>
      <c r="I180" s="19">
        <v>2</v>
      </c>
      <c r="J180" s="19">
        <v>0</v>
      </c>
      <c r="K180" s="19">
        <v>0</v>
      </c>
    </row>
    <row r="181" spans="1:11">
      <c r="A181" s="17" t="s">
        <v>79</v>
      </c>
      <c r="B181" s="46">
        <v>5</v>
      </c>
      <c r="C181" s="18">
        <v>1</v>
      </c>
      <c r="D181" s="18">
        <v>6</v>
      </c>
      <c r="E181" s="19">
        <v>1</v>
      </c>
      <c r="F181" s="19">
        <v>3</v>
      </c>
      <c r="G181" s="19">
        <v>3</v>
      </c>
      <c r="H181" s="19">
        <v>7</v>
      </c>
      <c r="I181" s="19">
        <v>13</v>
      </c>
      <c r="J181" s="19">
        <v>8</v>
      </c>
      <c r="K181" s="19">
        <v>9</v>
      </c>
    </row>
    <row r="182" spans="1:11">
      <c r="A182" s="17" t="s">
        <v>80</v>
      </c>
      <c r="B182" s="46">
        <v>2</v>
      </c>
      <c r="C182" s="18">
        <v>0</v>
      </c>
      <c r="D182" s="18">
        <v>0</v>
      </c>
      <c r="E182" s="19">
        <v>0</v>
      </c>
      <c r="F182" s="19">
        <v>3</v>
      </c>
      <c r="G182" s="19">
        <v>2</v>
      </c>
      <c r="H182" s="19">
        <v>1</v>
      </c>
      <c r="I182" s="19">
        <v>3</v>
      </c>
      <c r="J182" s="19">
        <v>2</v>
      </c>
      <c r="K182" s="19">
        <v>3</v>
      </c>
    </row>
    <row r="183" spans="1:11">
      <c r="A183" s="17" t="s">
        <v>81</v>
      </c>
      <c r="B183" s="46">
        <v>3</v>
      </c>
      <c r="C183" s="18">
        <v>1</v>
      </c>
      <c r="D183" s="18">
        <v>1</v>
      </c>
      <c r="E183" s="19">
        <v>0</v>
      </c>
      <c r="F183" s="19">
        <v>2</v>
      </c>
      <c r="G183" s="19">
        <v>0</v>
      </c>
      <c r="H183" s="19">
        <v>0</v>
      </c>
      <c r="I183" s="19">
        <v>2</v>
      </c>
      <c r="J183" s="19">
        <v>0</v>
      </c>
      <c r="K183" s="19">
        <v>0</v>
      </c>
    </row>
    <row r="184" spans="1:11">
      <c r="A184" s="17" t="s">
        <v>82</v>
      </c>
      <c r="B184" s="46">
        <v>3</v>
      </c>
      <c r="C184" s="18">
        <v>0</v>
      </c>
      <c r="D184" s="18">
        <v>1</v>
      </c>
      <c r="E184" s="19">
        <v>0</v>
      </c>
      <c r="F184" s="19">
        <v>1</v>
      </c>
      <c r="G184" s="19">
        <v>0</v>
      </c>
      <c r="H184" s="19">
        <v>0</v>
      </c>
      <c r="I184" s="19">
        <v>1</v>
      </c>
      <c r="J184" s="19">
        <v>0</v>
      </c>
      <c r="K184" s="19">
        <v>0</v>
      </c>
    </row>
    <row r="185" spans="1:11">
      <c r="A185" s="17" t="s">
        <v>83</v>
      </c>
      <c r="B185" s="46">
        <v>7</v>
      </c>
      <c r="C185" s="18">
        <v>3</v>
      </c>
      <c r="D185" s="18">
        <v>4</v>
      </c>
      <c r="E185" s="19">
        <v>5</v>
      </c>
      <c r="F185" s="19">
        <v>0</v>
      </c>
      <c r="G185" s="19">
        <v>3</v>
      </c>
      <c r="H185" s="19">
        <v>2</v>
      </c>
      <c r="I185" s="19">
        <v>10</v>
      </c>
      <c r="J185" s="19">
        <v>3</v>
      </c>
      <c r="K185" s="19">
        <v>5</v>
      </c>
    </row>
    <row r="186" spans="1:11">
      <c r="A186" s="17" t="s">
        <v>98</v>
      </c>
      <c r="B186" s="46">
        <v>11</v>
      </c>
      <c r="C186" s="18">
        <v>7</v>
      </c>
      <c r="D186" s="18">
        <v>5</v>
      </c>
      <c r="E186" s="19">
        <v>5</v>
      </c>
      <c r="F186" s="19">
        <v>9</v>
      </c>
      <c r="G186" s="19">
        <v>2</v>
      </c>
      <c r="H186" s="19">
        <v>6</v>
      </c>
      <c r="I186" s="19">
        <v>10</v>
      </c>
      <c r="J186" s="19">
        <v>8</v>
      </c>
      <c r="K186" s="19">
        <v>4</v>
      </c>
    </row>
    <row r="187" spans="1:11">
      <c r="A187" s="17" t="s">
        <v>99</v>
      </c>
      <c r="B187" s="46">
        <v>2</v>
      </c>
      <c r="C187" s="18">
        <v>2</v>
      </c>
      <c r="D187" s="18">
        <v>1</v>
      </c>
      <c r="E187" s="19">
        <v>1</v>
      </c>
      <c r="F187" s="19">
        <v>0</v>
      </c>
      <c r="G187" s="19">
        <v>1</v>
      </c>
      <c r="H187" s="19">
        <v>3</v>
      </c>
      <c r="I187" s="19">
        <v>1</v>
      </c>
      <c r="J187" s="19">
        <v>1</v>
      </c>
      <c r="K187" s="19">
        <v>2</v>
      </c>
    </row>
    <row r="188" spans="1:11">
      <c r="A188" s="17" t="s">
        <v>86</v>
      </c>
      <c r="B188" s="46">
        <v>6</v>
      </c>
      <c r="C188" s="18">
        <v>5</v>
      </c>
      <c r="D188" s="18">
        <v>5</v>
      </c>
      <c r="E188" s="19">
        <v>7</v>
      </c>
      <c r="F188" s="19">
        <v>1</v>
      </c>
      <c r="G188" s="19">
        <v>4</v>
      </c>
      <c r="H188" s="19">
        <v>2</v>
      </c>
      <c r="I188" s="19">
        <v>3</v>
      </c>
      <c r="J188" s="19">
        <v>5</v>
      </c>
      <c r="K188" s="19">
        <v>3</v>
      </c>
    </row>
    <row r="189" spans="1:11">
      <c r="A189" s="17" t="s">
        <v>87</v>
      </c>
      <c r="B189" s="46">
        <v>2</v>
      </c>
      <c r="C189" s="18">
        <v>1</v>
      </c>
      <c r="D189" s="18">
        <v>0</v>
      </c>
      <c r="E189" s="19">
        <v>0</v>
      </c>
      <c r="F189" s="19">
        <v>1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</row>
    <row r="190" spans="1:11">
      <c r="A190" s="20" t="s">
        <v>10</v>
      </c>
      <c r="B190" s="47">
        <f>SUM(B178:B189)</f>
        <v>49</v>
      </c>
      <c r="C190" s="21">
        <f>SUM(C178:C189)</f>
        <v>25</v>
      </c>
      <c r="D190" s="21">
        <f>SUM(D178:D189)</f>
        <v>29</v>
      </c>
      <c r="E190" s="22">
        <f>SUM(E178:E189)</f>
        <v>21</v>
      </c>
      <c r="F190" s="22">
        <f t="shared" ref="F190:K190" si="23">SUM(F178:F189)</f>
        <v>30</v>
      </c>
      <c r="G190" s="22">
        <f t="shared" si="23"/>
        <v>20</v>
      </c>
      <c r="H190" s="22">
        <f t="shared" si="23"/>
        <v>29</v>
      </c>
      <c r="I190" s="22">
        <f t="shared" si="23"/>
        <v>61</v>
      </c>
      <c r="J190" s="22">
        <f t="shared" si="23"/>
        <v>38</v>
      </c>
      <c r="K190" s="22">
        <f t="shared" si="23"/>
        <v>34</v>
      </c>
    </row>
    <row r="192" spans="1:11" ht="15.75">
      <c r="A192" s="11" t="s">
        <v>100</v>
      </c>
      <c r="B192" s="43">
        <f t="shared" ref="B192" si="24">B$7</f>
        <v>2023</v>
      </c>
      <c r="C192" s="12">
        <f t="shared" ref="C192:K192" si="25">C$7</f>
        <v>2022</v>
      </c>
      <c r="D192" s="12">
        <f t="shared" si="25"/>
        <v>2021</v>
      </c>
      <c r="E192" s="4">
        <f t="shared" si="25"/>
        <v>2020</v>
      </c>
      <c r="F192" s="4">
        <f t="shared" si="25"/>
        <v>2019</v>
      </c>
      <c r="G192" s="4">
        <f t="shared" si="25"/>
        <v>2018</v>
      </c>
      <c r="H192" s="4">
        <f t="shared" si="25"/>
        <v>2017</v>
      </c>
      <c r="I192" s="4">
        <f t="shared" si="25"/>
        <v>2016</v>
      </c>
      <c r="J192" s="4">
        <f t="shared" si="25"/>
        <v>2015</v>
      </c>
      <c r="K192" s="4">
        <f t="shared" si="25"/>
        <v>2014</v>
      </c>
    </row>
    <row r="193" spans="1:11">
      <c r="A193" s="13"/>
      <c r="B193" s="44"/>
    </row>
    <row r="194" spans="1:11">
      <c r="A194" s="13"/>
      <c r="B194" s="44"/>
    </row>
    <row r="195" spans="1:11">
      <c r="A195" s="14" t="s">
        <v>16</v>
      </c>
      <c r="B195" s="45">
        <v>27</v>
      </c>
      <c r="C195" s="15">
        <v>11</v>
      </c>
      <c r="D195" s="15">
        <v>18</v>
      </c>
      <c r="E195" s="16">
        <v>10</v>
      </c>
      <c r="F195" s="16">
        <v>20</v>
      </c>
      <c r="G195" s="16">
        <v>9</v>
      </c>
      <c r="H195" s="16">
        <v>11</v>
      </c>
      <c r="I195" s="16">
        <v>9</v>
      </c>
      <c r="J195" s="16">
        <v>3</v>
      </c>
      <c r="K195" s="16">
        <v>13</v>
      </c>
    </row>
    <row r="196" spans="1:11">
      <c r="A196" s="17" t="s">
        <v>21</v>
      </c>
      <c r="B196" s="46">
        <v>10</v>
      </c>
      <c r="C196" s="18">
        <v>8</v>
      </c>
      <c r="D196" s="18">
        <v>7</v>
      </c>
      <c r="E196" s="19">
        <v>5</v>
      </c>
      <c r="F196" s="19">
        <v>3</v>
      </c>
      <c r="G196" s="19">
        <v>5</v>
      </c>
      <c r="H196" s="19">
        <v>8</v>
      </c>
      <c r="I196" s="19">
        <v>20</v>
      </c>
      <c r="J196" s="19">
        <v>20</v>
      </c>
      <c r="K196" s="19">
        <v>11</v>
      </c>
    </row>
    <row r="197" spans="1:11">
      <c r="A197" s="17" t="s">
        <v>28</v>
      </c>
      <c r="B197" s="46">
        <v>12</v>
      </c>
      <c r="C197" s="18">
        <v>6</v>
      </c>
      <c r="D197" s="18">
        <v>4</v>
      </c>
      <c r="E197" s="19">
        <v>6</v>
      </c>
      <c r="F197" s="19">
        <v>7</v>
      </c>
      <c r="G197" s="19">
        <v>6</v>
      </c>
      <c r="H197" s="19">
        <v>10</v>
      </c>
      <c r="I197" s="19">
        <v>2</v>
      </c>
      <c r="J197" s="19">
        <v>15</v>
      </c>
      <c r="K197" s="19">
        <v>10</v>
      </c>
    </row>
    <row r="198" spans="1:11">
      <c r="A198" s="20" t="s">
        <v>10</v>
      </c>
      <c r="B198" s="47">
        <f>SUM(B194:B197)</f>
        <v>49</v>
      </c>
      <c r="C198" s="21">
        <f>SUM(C194:C197)</f>
        <v>25</v>
      </c>
      <c r="D198" s="21">
        <f>SUM(D194:D197)</f>
        <v>29</v>
      </c>
      <c r="E198" s="22">
        <f>SUM(E194:E197)</f>
        <v>21</v>
      </c>
      <c r="F198" s="22">
        <f t="shared" ref="F198:K198" si="26">SUM(F195:F197)</f>
        <v>30</v>
      </c>
      <c r="G198" s="22">
        <f t="shared" si="26"/>
        <v>20</v>
      </c>
      <c r="H198" s="22">
        <f t="shared" si="26"/>
        <v>29</v>
      </c>
      <c r="I198" s="22">
        <f t="shared" si="26"/>
        <v>31</v>
      </c>
      <c r="J198" s="22">
        <f t="shared" si="26"/>
        <v>38</v>
      </c>
      <c r="K198" s="22">
        <f t="shared" si="26"/>
        <v>34</v>
      </c>
    </row>
    <row r="203" spans="1:11" ht="40.5">
      <c r="A203" s="10" t="s">
        <v>101</v>
      </c>
    </row>
    <row r="204" spans="1:11">
      <c r="A204" s="3"/>
    </row>
    <row r="205" spans="1:11" ht="15.75">
      <c r="A205" s="11" t="s">
        <v>102</v>
      </c>
      <c r="B205" s="43">
        <f t="shared" ref="B205" si="27">B$7</f>
        <v>2023</v>
      </c>
      <c r="C205" s="12">
        <f t="shared" ref="C205:K205" si="28">C$7</f>
        <v>2022</v>
      </c>
      <c r="D205" s="12">
        <f t="shared" si="28"/>
        <v>2021</v>
      </c>
      <c r="E205" s="4">
        <f t="shared" si="28"/>
        <v>2020</v>
      </c>
      <c r="F205" s="4">
        <f t="shared" si="28"/>
        <v>2019</v>
      </c>
      <c r="G205" s="4">
        <f t="shared" si="28"/>
        <v>2018</v>
      </c>
      <c r="H205" s="4">
        <f t="shared" si="28"/>
        <v>2017</v>
      </c>
      <c r="I205" s="4">
        <f t="shared" si="28"/>
        <v>2016</v>
      </c>
      <c r="J205" s="4">
        <f t="shared" si="28"/>
        <v>2015</v>
      </c>
      <c r="K205" s="4">
        <f t="shared" si="28"/>
        <v>2014</v>
      </c>
    </row>
    <row r="206" spans="1:11">
      <c r="A206" s="13"/>
      <c r="B206" s="44"/>
    </row>
    <row r="207" spans="1:11">
      <c r="A207" s="13"/>
      <c r="B207" s="44"/>
    </row>
    <row r="208" spans="1:11">
      <c r="A208" s="14" t="s">
        <v>103</v>
      </c>
      <c r="B208" s="45">
        <v>11</v>
      </c>
      <c r="C208" s="15">
        <v>29</v>
      </c>
      <c r="D208" s="15">
        <v>12</v>
      </c>
      <c r="E208" s="16">
        <v>27</v>
      </c>
      <c r="F208" s="16">
        <v>42</v>
      </c>
      <c r="G208" s="16">
        <v>31</v>
      </c>
      <c r="H208" s="16">
        <v>81</v>
      </c>
      <c r="I208" s="16" t="s">
        <v>57</v>
      </c>
      <c r="J208" s="16" t="s">
        <v>57</v>
      </c>
      <c r="K208" s="16" t="s">
        <v>57</v>
      </c>
    </row>
    <row r="209" spans="1:11">
      <c r="A209" s="17" t="s">
        <v>104</v>
      </c>
      <c r="B209" s="46">
        <v>56</v>
      </c>
      <c r="C209" s="18">
        <v>69</v>
      </c>
      <c r="D209" s="18">
        <v>99</v>
      </c>
      <c r="E209" s="19">
        <v>68</v>
      </c>
      <c r="F209" s="19">
        <v>41</v>
      </c>
      <c r="G209" s="19">
        <v>53</v>
      </c>
      <c r="H209" s="19">
        <v>86</v>
      </c>
      <c r="I209" s="19" t="s">
        <v>57</v>
      </c>
      <c r="J209" s="19" t="s">
        <v>57</v>
      </c>
      <c r="K209" s="19" t="s">
        <v>57</v>
      </c>
    </row>
    <row r="210" spans="1:11">
      <c r="A210" s="17" t="s">
        <v>105</v>
      </c>
      <c r="B210" s="46">
        <v>1</v>
      </c>
      <c r="C210" s="18">
        <v>1</v>
      </c>
      <c r="D210" s="18">
        <v>2</v>
      </c>
      <c r="E210" s="19">
        <v>2</v>
      </c>
      <c r="F210" s="19">
        <v>0</v>
      </c>
      <c r="G210" s="19">
        <v>3</v>
      </c>
      <c r="H210" s="19">
        <v>2</v>
      </c>
      <c r="I210" s="19" t="s">
        <v>57</v>
      </c>
      <c r="J210" s="19" t="s">
        <v>57</v>
      </c>
      <c r="K210" s="19" t="s">
        <v>57</v>
      </c>
    </row>
    <row r="211" spans="1:11">
      <c r="A211" s="20" t="s">
        <v>10</v>
      </c>
      <c r="B211" s="53">
        <f t="shared" ref="B211" si="29">SUM(B208:B210)</f>
        <v>68</v>
      </c>
      <c r="C211" s="41">
        <f t="shared" ref="C211:H211" si="30">SUM(C208:C210)</f>
        <v>99</v>
      </c>
      <c r="D211" s="41">
        <f t="shared" si="30"/>
        <v>113</v>
      </c>
      <c r="E211" s="42">
        <f t="shared" si="30"/>
        <v>97</v>
      </c>
      <c r="F211" s="42">
        <f t="shared" si="30"/>
        <v>83</v>
      </c>
      <c r="G211" s="42">
        <f t="shared" si="30"/>
        <v>87</v>
      </c>
      <c r="H211" s="42">
        <f t="shared" si="30"/>
        <v>169</v>
      </c>
      <c r="I211" s="42" t="s">
        <v>57</v>
      </c>
      <c r="J211" s="42" t="s">
        <v>57</v>
      </c>
      <c r="K211" s="42" t="s">
        <v>57</v>
      </c>
    </row>
    <row r="212" spans="1:11" ht="25.5">
      <c r="A212" s="17" t="s">
        <v>106</v>
      </c>
      <c r="B212" s="46">
        <v>2</v>
      </c>
      <c r="C212" s="18">
        <v>5</v>
      </c>
      <c r="D212" s="18">
        <v>3</v>
      </c>
      <c r="E212" s="19">
        <v>3</v>
      </c>
      <c r="F212" s="19">
        <v>3</v>
      </c>
      <c r="G212" s="19">
        <v>7</v>
      </c>
      <c r="H212" s="19">
        <v>21</v>
      </c>
      <c r="I212" s="19" t="s">
        <v>57</v>
      </c>
      <c r="J212" s="19" t="s">
        <v>57</v>
      </c>
      <c r="K212" s="19" t="s">
        <v>57</v>
      </c>
    </row>
    <row r="213" spans="1:11" ht="25.5">
      <c r="A213" s="17" t="s">
        <v>107</v>
      </c>
      <c r="B213" s="46">
        <v>0</v>
      </c>
      <c r="C213" s="18">
        <v>1</v>
      </c>
      <c r="D213" s="18">
        <v>0</v>
      </c>
      <c r="E213" s="19">
        <v>3</v>
      </c>
      <c r="F213" s="19">
        <v>0</v>
      </c>
      <c r="G213" s="19">
        <v>3</v>
      </c>
      <c r="H213" s="19">
        <v>8</v>
      </c>
      <c r="I213" s="19" t="s">
        <v>57</v>
      </c>
      <c r="J213" s="19" t="s">
        <v>57</v>
      </c>
      <c r="K213" s="19" t="s">
        <v>57</v>
      </c>
    </row>
  </sheetData>
  <pageMargins left="0.7" right="0.7" top="0.78740157499999996" bottom="0.78740157499999996" header="0.3" footer="0.3"/>
  <ignoredErrors>
    <ignoredError sqref="C97 D97:K97" formulaRange="1"/>
    <ignoredError sqref="D114" formula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156dd62c-3e4e-494c-bf72-b9bf391481ee">QQ7CV7YMZS54-958334791-65</_dlc_DocId>
    <DocumentDate xmlns="EDE94700-760D-4322-9D25-898EC853010B">2023-11-29T23:00:00+00:00</DocumentDate>
    <_dlc_DocIdUrl xmlns="156dd62c-3e4e-494c-bf72-b9bf391481ee">
      <Url>https://dok.finma.ch/sites/2067-PR/_layouts/15/DocIdRedir.aspx?ID=QQ7CV7YMZS54-958334791-65</Url>
      <Description>QQ7CV7YMZS54-958334791-65</Description>
    </_dlc_DocIdUrl>
    <FinalDocument xmlns="EDE94700-760D-4322-9D25-898EC853010B">false</FinalDocument>
    <DocumentStatus_Note xmlns="http://schemas.microsoft.com/sharepoint/v3/fields" xsi:nil="true"/>
    <Projectname xmlns="EDE94700-760D-4322-9D25-898EC853010B">Geschäftsbericht 2023 (2067)</Projectname>
    <ProjectNr xmlns="EDE94700-760D-4322-9D25-898EC853010B">2067</ProjectN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F2F8C1116B11DC47BCB0E23859F72554" ma:contentTypeVersion="0" ma:contentTypeDescription="Repräsentiert ein Finma Projekt Dokument" ma:contentTypeScope="" ma:versionID="6384c3cfa3b52bb96db191abc41e4852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9c124339399d3619d4f2e43b8d60e789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C7FE73-4274-4449-9B4B-9866955D352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97D9A5D-8596-4FB7-ABD3-76E579F74C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7AD94D-0070-41FB-913F-2246ACC26668}">
  <ds:schemaRefs>
    <ds:schemaRef ds:uri="http://schemas.microsoft.com/office/2006/documentManagement/types"/>
    <ds:schemaRef ds:uri="http://purl.org/dc/elements/1.1/"/>
    <ds:schemaRef ds:uri="http://schemas.microsoft.com/sharepoint/v3/fields"/>
    <ds:schemaRef ds:uri="http://schemas.openxmlformats.org/package/2006/metadata/core-properties"/>
    <ds:schemaRef ds:uri="EDE94700-760D-4322-9D25-898EC853010B"/>
    <ds:schemaRef ds:uri="http://schemas.microsoft.com/office/infopath/2007/PartnerControls"/>
    <ds:schemaRef ds:uri="http://purl.org/dc/terms/"/>
    <ds:schemaRef ds:uri="156dd62c-3e4e-494c-bf72-b9bf391481e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8AC8FEC-7805-4672-AFAB-B3996DC3C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Allg. Enforcementstatistiken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2023-03-21T13:14:34.0000000Z</dcterms:created>
  <dcterms:modified xsi:type="dcterms:W3CDTF">2024-02-19T15:59:23.0000000Z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7;#Reporting|900eb91a-b9b0-4cd1-aa13-932878139a92</vt:lpwstr>
  </op:property>
  <op:property fmtid="{D5CDD505-2E9C-101B-9397-08002B2CF9AE}" pid="4" name="DocumentStatus">
    <vt:lpwstr>12</vt:lpwstr>
  </op:property>
  <op:property fmtid="{D5CDD505-2E9C-101B-9397-08002B2CF9AE}" pid="5" name="ContentTypeId">
    <vt:lpwstr>0x0101002232FB31B5D2429FADE8EE170F84E94A00F2F8C1116B11DC47BCB0E23859F72554</vt:lpwstr>
  </op:property>
  <op:property fmtid="{D5CDD505-2E9C-101B-9397-08002B2CF9AE}" pid="6" name="OSP">
    <vt:lpwstr>2</vt:lpwstr>
  </op:property>
  <op:property fmtid="{D5CDD505-2E9C-101B-9397-08002B2CF9AE}" pid="7" name="OU">
    <vt:lpwstr>2;#GB-E|9d0eb145-e77d-491d-acb4-7a1f39542b6b</vt:lpwstr>
  </op:property>
  <op:property fmtid="{D5CDD505-2E9C-101B-9397-08002B2CF9AE}" pid="8" name="DossierStatus">
    <vt:lpwstr/>
  </op:property>
  <op:property fmtid="{D5CDD505-2E9C-101B-9397-08002B2CF9AE}" pid="9" name="_dlc_DocIdItemGuid">
    <vt:lpwstr>42c70a07-3db6-40bb-9736-97ea23169f72</vt:lpwstr>
  </op:property>
  <op:property fmtid="{D5CDD505-2E9C-101B-9397-08002B2CF9AE}" pid="10" name="Dokument Typ">
    <vt:lpwstr/>
  </op:property>
  <op:property fmtid="{D5CDD505-2E9C-101B-9397-08002B2CF9AE}" pid="11" name="_docset_NoMedatataSyncRequired">
    <vt:lpwstr>False</vt:lpwstr>
  </op:property>
  <op:property fmtid="{D5CDD505-2E9C-101B-9397-08002B2CF9AE}" pid="12" name="DossierStatus_Note">
    <vt:lpwstr/>
  </op:property>
</op:Properties>
</file>