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defaultThemeVersion="124226"/>
  <mc:AlternateContent xmlns:mc="http://schemas.openxmlformats.org/markup-compatibility/2006">
    <mc:Choice Requires="x15">
      <x15ac:absPath xmlns:x15ac="http://schemas.microsoft.com/office/spreadsheetml/2010/11/ac" url="\\userhome.finma.ch\Users$\F10260\Documents\Publication\"/>
    </mc:Choice>
  </mc:AlternateContent>
  <xr:revisionPtr revIDLastSave="0" documentId="8_{86217F12-C698-49F3-99DC-F3E747021F7E}" xr6:coauthVersionLast="47" xr6:coauthVersionMax="47" xr10:uidLastSave="{00000000-0000-0000-0000-000000000000}"/>
  <bookViews>
    <workbookView xWindow="-120" yWindow="-120" windowWidth="29040" windowHeight="15840" tabRatio="823" xr2:uid="{00000000-000D-0000-FFFF-FFFF00000000}"/>
  </bookViews>
  <sheets>
    <sheet name="Intro_SM_Captive" sheetId="51" r:id="rId1"/>
    <sheet name="CA_update" sheetId="52" r:id="rId2"/>
    <sheet name="CA_prescribed_parameters" sheetId="53" r:id="rId3"/>
    <sheet name="CA_calculation_documentation" sheetId="34" r:id="rId4"/>
    <sheet name="CA_reserves_and_premiums" sheetId="48" r:id="rId5"/>
    <sheet name="CA_reserve_risk" sheetId="54" r:id="rId6"/>
    <sheet name="CA_premium_risk" sheetId="56" r:id="rId7"/>
    <sheet name="CA_expected_result" sheetId="57" r:id="rId8"/>
    <sheet name="CA_IE3_risk" sheetId="61" r:id="rId9"/>
    <sheet name="CA_discount_factors" sheetId="55" r:id="rId10"/>
    <sheet name="CA_MVM" sheetId="58" r:id="rId11"/>
    <sheet name="CA_insurance_cash_flows" sheetId="59" r:id="rId12"/>
    <sheet name="CA_input_SST_Template" sheetId="60" r:id="rId13"/>
  </sheets>
  <definedNames>
    <definedName name="CA_alpha">CA_prescribed_parameters!$C$60</definedName>
    <definedName name="CA_CoC">CA_prescribed_parameters!$C$57</definedName>
    <definedName name="CA_company_name">Intro_SM_Captive!$E$16</definedName>
    <definedName name="CA_currencies">CA_prescribed_parameters!$B$9:$B$13</definedName>
    <definedName name="CA_current_year">Intro_SM_Captive!$E$14</definedName>
    <definedName name="CA_CY_BE_vec">CA_expected_result!$I$20:$I$44</definedName>
    <definedName name="CA_CY_frequency_threshold">CA_prescribed_parameters!$C$94</definedName>
    <definedName name="CA_CY_scope_risk">CA_prescribed_parameters!$B$85:$B$87</definedName>
    <definedName name="CA_CY_seg">CA_premium_risk!$B$10:$B$35</definedName>
    <definedName name="CA_CY_seg_curr">CA_premium_risk!$C$10:$C$35</definedName>
    <definedName name="CA_CY_seg_FXtoSSTcurr">CA_premium_risk!$D$10:$D$35</definedName>
    <definedName name="CA_CY_seg_scope">CA_premium_risk!$E$10:$E$35</definedName>
    <definedName name="CA_CY_type_model">CA_prescribed_parameters!$B$90:$B$91</definedName>
    <definedName name="CA_exchange_rates">CA_prescribed_parameters!$B$27:$C$51</definedName>
    <definedName name="CA_nunit">Intro_SM_Captive!$E$26</definedName>
    <definedName name="CA_nunit_lab">CA_prescribed_parameters!$C$70</definedName>
    <definedName name="CA_nunit_rate">CA_prescribed_parameters!$D$70</definedName>
    <definedName name="CA_PY_BE_vec">CA_reserve_risk!$F$19:$F$43</definedName>
    <definedName name="CA_PY_BE_vec_selected">CA_reserve_risk!$H$19:$H$43</definedName>
    <definedName name="CA_PY_Corr">CA_prescribed_parameters!$C$79</definedName>
    <definedName name="CA_PY_corr_mat">CA_reserve_risk!$P$19:$AN$43</definedName>
    <definedName name="CA_PY_seg">CA_reserve_risk!$B$18:$B$43</definedName>
    <definedName name="CA_PY_seg_curr">CA_reserve_risk!$C$18:$C$43</definedName>
    <definedName name="CA_PY_seg_CV">CA_prescribed_parameters!$C$76</definedName>
    <definedName name="CA_PY_seg_FXtoSSTcurr">CA_reserve_risk!$D$18:$D$43</definedName>
    <definedName name="CA_SST_currency">Intro_SM_Captive!$E$24</definedName>
    <definedName name="CA_suffix">Intro_SM_Captive!$E$18</definedName>
    <definedName name="CA_to_million">CA_input_SST_Template!$C$13</definedName>
    <definedName name="CA_zero_disc_fact">CA_prescribed_parameters!$B$19:$AZ$23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3" i="59" l="1"/>
  <c r="H68" i="59"/>
  <c r="D23" i="59" l="1"/>
  <c r="I20" i="59"/>
  <c r="P35" i="56" l="1"/>
  <c r="P34" i="56"/>
  <c r="P33" i="56"/>
  <c r="P32" i="56"/>
  <c r="P31" i="56"/>
  <c r="P30" i="56"/>
  <c r="P29" i="56"/>
  <c r="P28" i="56"/>
  <c r="P27" i="56"/>
  <c r="P26" i="56"/>
  <c r="P25" i="56"/>
  <c r="P24" i="56"/>
  <c r="P23" i="56"/>
  <c r="P22" i="56"/>
  <c r="P21" i="56"/>
  <c r="P20" i="56"/>
  <c r="P19" i="56"/>
  <c r="P18" i="56"/>
  <c r="P17" i="56"/>
  <c r="P16" i="56"/>
  <c r="P15" i="56"/>
  <c r="P14" i="56"/>
  <c r="P13" i="56"/>
  <c r="P12" i="56"/>
  <c r="P11" i="56"/>
  <c r="K63" i="60" l="1"/>
  <c r="K62" i="60"/>
  <c r="K61" i="60"/>
  <c r="K60" i="60"/>
  <c r="K59" i="60"/>
  <c r="K58" i="60"/>
  <c r="K57" i="60"/>
  <c r="K56" i="60"/>
  <c r="K55" i="60"/>
  <c r="K54" i="60"/>
  <c r="K53" i="60"/>
  <c r="K52" i="60"/>
  <c r="K51" i="60"/>
  <c r="K50" i="60"/>
  <c r="K49" i="60"/>
  <c r="K48" i="60"/>
  <c r="K47" i="60"/>
  <c r="K46" i="60"/>
  <c r="K45" i="60"/>
  <c r="K44" i="60"/>
  <c r="K43" i="60"/>
  <c r="K42" i="60"/>
  <c r="K41" i="60"/>
  <c r="K40" i="60"/>
  <c r="K39" i="60"/>
  <c r="C66" i="53" l="1"/>
  <c r="H63" i="60" l="1"/>
  <c r="G63" i="60"/>
  <c r="H62" i="60"/>
  <c r="G62" i="60"/>
  <c r="H61" i="60"/>
  <c r="G61" i="60"/>
  <c r="H60" i="60"/>
  <c r="G60" i="60"/>
  <c r="H59" i="60"/>
  <c r="G59" i="60"/>
  <c r="H58" i="60"/>
  <c r="G58" i="60"/>
  <c r="H57" i="60"/>
  <c r="G57" i="60"/>
  <c r="H56" i="60"/>
  <c r="G56" i="60"/>
  <c r="H55" i="60"/>
  <c r="G55" i="60"/>
  <c r="H54" i="60"/>
  <c r="G54" i="60"/>
  <c r="H53" i="60"/>
  <c r="G53" i="60"/>
  <c r="H52" i="60"/>
  <c r="G52" i="60"/>
  <c r="H51" i="60"/>
  <c r="G51" i="60"/>
  <c r="H50" i="60"/>
  <c r="G50" i="60"/>
  <c r="H49" i="60"/>
  <c r="G49" i="60"/>
  <c r="H48" i="60"/>
  <c r="G48" i="60"/>
  <c r="H47" i="60"/>
  <c r="G47" i="60"/>
  <c r="H46" i="60"/>
  <c r="G46" i="60"/>
  <c r="H45" i="60"/>
  <c r="G45" i="60"/>
  <c r="H44" i="60"/>
  <c r="G44" i="60"/>
  <c r="H43" i="60"/>
  <c r="G43" i="60"/>
  <c r="H42" i="60"/>
  <c r="G42" i="60"/>
  <c r="H41" i="60"/>
  <c r="G41" i="60"/>
  <c r="H40" i="60"/>
  <c r="G40" i="60"/>
  <c r="H39" i="60"/>
  <c r="G39" i="60"/>
  <c r="E45" i="34" l="1"/>
  <c r="I45" i="57" l="1"/>
  <c r="G75" i="55" l="1"/>
  <c r="G42" i="55"/>
  <c r="D105" i="34" l="1"/>
  <c r="D104" i="34"/>
  <c r="D103" i="34"/>
  <c r="D66" i="34"/>
  <c r="D97" i="34"/>
  <c r="D30" i="34"/>
  <c r="D75" i="34" l="1"/>
  <c r="D74" i="34"/>
  <c r="D73" i="34"/>
  <c r="D72" i="34"/>
  <c r="D71" i="34"/>
  <c r="D70" i="34"/>
  <c r="D69" i="34"/>
  <c r="D68" i="34"/>
  <c r="D67" i="34"/>
  <c r="D65" i="34"/>
  <c r="D64" i="34"/>
  <c r="D63" i="34"/>
  <c r="D62" i="34"/>
  <c r="D61" i="34"/>
  <c r="D60" i="34"/>
  <c r="D59" i="34"/>
  <c r="D58" i="34"/>
  <c r="D57" i="34"/>
  <c r="D56" i="34"/>
  <c r="D55" i="34"/>
  <c r="D54" i="34"/>
  <c r="D53" i="34"/>
  <c r="D52" i="34"/>
  <c r="D51" i="34"/>
  <c r="E47" i="34"/>
  <c r="E43" i="34"/>
  <c r="E40" i="34"/>
  <c r="E39" i="34"/>
  <c r="E38" i="34"/>
  <c r="E36" i="34"/>
  <c r="E22" i="34" l="1"/>
  <c r="V45" i="60" l="1"/>
  <c r="V44" i="60"/>
  <c r="V43" i="60"/>
  <c r="V42" i="60"/>
  <c r="V41" i="60"/>
  <c r="V40" i="60"/>
  <c r="V39" i="60"/>
  <c r="J19" i="61"/>
  <c r="K19" i="61" s="1"/>
  <c r="J18" i="61"/>
  <c r="K18" i="61" s="1"/>
  <c r="J17" i="61"/>
  <c r="K17" i="61" s="1"/>
  <c r="I23" i="61"/>
  <c r="I22" i="61"/>
  <c r="I21" i="61"/>
  <c r="I20" i="61"/>
  <c r="I19" i="61"/>
  <c r="I18" i="61"/>
  <c r="I17" i="61"/>
  <c r="D19" i="61"/>
  <c r="D18" i="61"/>
  <c r="D17" i="61"/>
  <c r="E20" i="61"/>
  <c r="E23" i="61"/>
  <c r="E22" i="61"/>
  <c r="E21" i="61"/>
  <c r="E19" i="61"/>
  <c r="E18" i="61"/>
  <c r="E17" i="61"/>
  <c r="K23" i="61"/>
  <c r="K22" i="61"/>
  <c r="K21" i="61"/>
  <c r="F24" i="61"/>
  <c r="G23" i="61"/>
  <c r="X45" i="60" s="1"/>
  <c r="G22" i="61"/>
  <c r="X44" i="60" s="1"/>
  <c r="G21" i="61"/>
  <c r="X43" i="60" s="1"/>
  <c r="G20" i="61"/>
  <c r="X42" i="60" s="1"/>
  <c r="G19" i="61"/>
  <c r="G18" i="61"/>
  <c r="G17" i="61"/>
  <c r="X39" i="60" s="1"/>
  <c r="B2" i="61"/>
  <c r="E9" i="61" l="1"/>
  <c r="E24" i="61"/>
  <c r="E10" i="61"/>
  <c r="X40" i="60"/>
  <c r="E8" i="61"/>
  <c r="D24" i="61"/>
  <c r="X41" i="60"/>
  <c r="G24" i="61"/>
  <c r="K20" i="61"/>
  <c r="P63" i="60"/>
  <c r="O63" i="60"/>
  <c r="N63" i="60"/>
  <c r="M63" i="60"/>
  <c r="L63" i="60"/>
  <c r="J63" i="60"/>
  <c r="I63" i="60"/>
  <c r="F63" i="60"/>
  <c r="E63" i="60"/>
  <c r="D63" i="60"/>
  <c r="C63" i="60"/>
  <c r="P62" i="60"/>
  <c r="O62" i="60"/>
  <c r="N62" i="60"/>
  <c r="M62" i="60"/>
  <c r="L62" i="60"/>
  <c r="J62" i="60"/>
  <c r="I62" i="60"/>
  <c r="F62" i="60"/>
  <c r="E62" i="60"/>
  <c r="D62" i="60"/>
  <c r="C62" i="60"/>
  <c r="P61" i="60"/>
  <c r="O61" i="60"/>
  <c r="N61" i="60"/>
  <c r="M61" i="60"/>
  <c r="L61" i="60"/>
  <c r="J61" i="60"/>
  <c r="I61" i="60"/>
  <c r="F61" i="60"/>
  <c r="E61" i="60"/>
  <c r="D61" i="60"/>
  <c r="C61" i="60"/>
  <c r="P60" i="60"/>
  <c r="O60" i="60"/>
  <c r="N60" i="60"/>
  <c r="M60" i="60"/>
  <c r="L60" i="60"/>
  <c r="J60" i="60"/>
  <c r="I60" i="60"/>
  <c r="F60" i="60"/>
  <c r="E60" i="60"/>
  <c r="D60" i="60"/>
  <c r="C60" i="60"/>
  <c r="P59" i="60"/>
  <c r="O59" i="60"/>
  <c r="N59" i="60"/>
  <c r="M59" i="60"/>
  <c r="L59" i="60"/>
  <c r="J59" i="60"/>
  <c r="I59" i="60"/>
  <c r="F59" i="60"/>
  <c r="E59" i="60"/>
  <c r="D59" i="60"/>
  <c r="C59" i="60"/>
  <c r="P58" i="60"/>
  <c r="O58" i="60"/>
  <c r="N58" i="60"/>
  <c r="M58" i="60"/>
  <c r="L58" i="60"/>
  <c r="J58" i="60"/>
  <c r="I58" i="60"/>
  <c r="F58" i="60"/>
  <c r="E58" i="60"/>
  <c r="D58" i="60"/>
  <c r="C58" i="60"/>
  <c r="P57" i="60"/>
  <c r="O57" i="60"/>
  <c r="N57" i="60"/>
  <c r="M57" i="60"/>
  <c r="L57" i="60"/>
  <c r="J57" i="60"/>
  <c r="I57" i="60"/>
  <c r="F57" i="60"/>
  <c r="E57" i="60"/>
  <c r="D57" i="60"/>
  <c r="C57" i="60"/>
  <c r="P56" i="60"/>
  <c r="O56" i="60"/>
  <c r="N56" i="60"/>
  <c r="M56" i="60"/>
  <c r="L56" i="60"/>
  <c r="J56" i="60"/>
  <c r="I56" i="60"/>
  <c r="F56" i="60"/>
  <c r="E56" i="60"/>
  <c r="D56" i="60"/>
  <c r="C56" i="60"/>
  <c r="P55" i="60"/>
  <c r="O55" i="60"/>
  <c r="N55" i="60"/>
  <c r="M55" i="60"/>
  <c r="L55" i="60"/>
  <c r="J55" i="60"/>
  <c r="I55" i="60"/>
  <c r="F55" i="60"/>
  <c r="E55" i="60"/>
  <c r="D55" i="60"/>
  <c r="C55" i="60"/>
  <c r="P54" i="60"/>
  <c r="O54" i="60"/>
  <c r="N54" i="60"/>
  <c r="M54" i="60"/>
  <c r="L54" i="60"/>
  <c r="J54" i="60"/>
  <c r="I54" i="60"/>
  <c r="F54" i="60"/>
  <c r="E54" i="60"/>
  <c r="D54" i="60"/>
  <c r="C54" i="60"/>
  <c r="P53" i="60"/>
  <c r="O53" i="60"/>
  <c r="N53" i="60"/>
  <c r="M53" i="60"/>
  <c r="L53" i="60"/>
  <c r="J53" i="60"/>
  <c r="I53" i="60"/>
  <c r="F53" i="60"/>
  <c r="E53" i="60"/>
  <c r="D53" i="60"/>
  <c r="C53" i="60"/>
  <c r="P52" i="60"/>
  <c r="O52" i="60"/>
  <c r="N52" i="60"/>
  <c r="M52" i="60"/>
  <c r="L52" i="60"/>
  <c r="J52" i="60"/>
  <c r="I52" i="60"/>
  <c r="F52" i="60"/>
  <c r="E52" i="60"/>
  <c r="D52" i="60"/>
  <c r="C52" i="60"/>
  <c r="P51" i="60"/>
  <c r="O51" i="60"/>
  <c r="N51" i="60"/>
  <c r="M51" i="60"/>
  <c r="L51" i="60"/>
  <c r="J51" i="60"/>
  <c r="I51" i="60"/>
  <c r="F51" i="60"/>
  <c r="E51" i="60"/>
  <c r="D51" i="60"/>
  <c r="C51" i="60"/>
  <c r="P50" i="60"/>
  <c r="O50" i="60"/>
  <c r="N50" i="60"/>
  <c r="M50" i="60"/>
  <c r="L50" i="60"/>
  <c r="J50" i="60"/>
  <c r="I50" i="60"/>
  <c r="F50" i="60"/>
  <c r="E50" i="60"/>
  <c r="D50" i="60"/>
  <c r="C50" i="60"/>
  <c r="P49" i="60"/>
  <c r="O49" i="60"/>
  <c r="N49" i="60"/>
  <c r="M49" i="60"/>
  <c r="L49" i="60"/>
  <c r="J49" i="60"/>
  <c r="I49" i="60"/>
  <c r="F49" i="60"/>
  <c r="E49" i="60"/>
  <c r="D49" i="60"/>
  <c r="C49" i="60"/>
  <c r="P48" i="60"/>
  <c r="O48" i="60"/>
  <c r="N48" i="60"/>
  <c r="M48" i="60"/>
  <c r="L48" i="60"/>
  <c r="J48" i="60"/>
  <c r="I48" i="60"/>
  <c r="F48" i="60"/>
  <c r="E48" i="60"/>
  <c r="D48" i="60"/>
  <c r="C48" i="60"/>
  <c r="P47" i="60"/>
  <c r="O47" i="60"/>
  <c r="N47" i="60"/>
  <c r="M47" i="60"/>
  <c r="L47" i="60"/>
  <c r="J47" i="60"/>
  <c r="I47" i="60"/>
  <c r="F47" i="60"/>
  <c r="E47" i="60"/>
  <c r="D47" i="60"/>
  <c r="C47" i="60"/>
  <c r="P46" i="60"/>
  <c r="O46" i="60"/>
  <c r="N46" i="60"/>
  <c r="M46" i="60"/>
  <c r="L46" i="60"/>
  <c r="J46" i="60"/>
  <c r="I46" i="60"/>
  <c r="F46" i="60"/>
  <c r="E46" i="60"/>
  <c r="D46" i="60"/>
  <c r="C46" i="60"/>
  <c r="P45" i="60"/>
  <c r="O45" i="60"/>
  <c r="N45" i="60"/>
  <c r="M45" i="60"/>
  <c r="L45" i="60"/>
  <c r="J45" i="60"/>
  <c r="I45" i="60"/>
  <c r="F45" i="60"/>
  <c r="E45" i="60"/>
  <c r="D45" i="60"/>
  <c r="C45" i="60"/>
  <c r="P44" i="60"/>
  <c r="O44" i="60"/>
  <c r="N44" i="60"/>
  <c r="M44" i="60"/>
  <c r="L44" i="60"/>
  <c r="J44" i="60"/>
  <c r="I44" i="60"/>
  <c r="F44" i="60"/>
  <c r="E44" i="60"/>
  <c r="D44" i="60"/>
  <c r="C44" i="60"/>
  <c r="P43" i="60"/>
  <c r="O43" i="60"/>
  <c r="N43" i="60"/>
  <c r="M43" i="60"/>
  <c r="L43" i="60"/>
  <c r="J43" i="60"/>
  <c r="I43" i="60"/>
  <c r="F43" i="60"/>
  <c r="E43" i="60"/>
  <c r="D43" i="60"/>
  <c r="C43" i="60"/>
  <c r="P42" i="60"/>
  <c r="O42" i="60"/>
  <c r="N42" i="60"/>
  <c r="M42" i="60"/>
  <c r="L42" i="60"/>
  <c r="J42" i="60"/>
  <c r="I42" i="60"/>
  <c r="F42" i="60"/>
  <c r="E42" i="60"/>
  <c r="D42" i="60"/>
  <c r="C42" i="60"/>
  <c r="P41" i="60"/>
  <c r="O41" i="60"/>
  <c r="N41" i="60"/>
  <c r="M41" i="60"/>
  <c r="L41" i="60"/>
  <c r="J41" i="60"/>
  <c r="I41" i="60"/>
  <c r="F41" i="60"/>
  <c r="E41" i="60"/>
  <c r="D41" i="60"/>
  <c r="C41" i="60"/>
  <c r="P40" i="60"/>
  <c r="O40" i="60"/>
  <c r="N40" i="60"/>
  <c r="M40" i="60"/>
  <c r="L40" i="60"/>
  <c r="J40" i="60"/>
  <c r="I40" i="60"/>
  <c r="F40" i="60"/>
  <c r="E40" i="60"/>
  <c r="D40" i="60"/>
  <c r="C40" i="60"/>
  <c r="P39" i="60"/>
  <c r="O39" i="60"/>
  <c r="N39" i="60"/>
  <c r="M39" i="60"/>
  <c r="L39" i="60"/>
  <c r="J39" i="60"/>
  <c r="F39" i="60"/>
  <c r="I39" i="60"/>
  <c r="E39" i="60" l="1"/>
  <c r="D39" i="60"/>
  <c r="C39" i="60"/>
  <c r="B63" i="60"/>
  <c r="B62" i="60"/>
  <c r="B61" i="60"/>
  <c r="B60" i="60"/>
  <c r="B59" i="60"/>
  <c r="B58" i="60"/>
  <c r="B57" i="60"/>
  <c r="B56" i="60"/>
  <c r="B55" i="60"/>
  <c r="B54" i="60"/>
  <c r="B53" i="60"/>
  <c r="B52" i="60"/>
  <c r="B51" i="60"/>
  <c r="B50" i="60"/>
  <c r="B49" i="60"/>
  <c r="B48" i="60"/>
  <c r="B47" i="60"/>
  <c r="B46" i="60"/>
  <c r="B45" i="60"/>
  <c r="B44" i="60"/>
  <c r="B43" i="60"/>
  <c r="B42" i="60"/>
  <c r="B41" i="60"/>
  <c r="B40" i="60"/>
  <c r="B39" i="60"/>
  <c r="R39" i="60"/>
  <c r="C14" i="60"/>
  <c r="B2" i="60"/>
  <c r="D23" i="60"/>
  <c r="E23" i="60" s="1"/>
  <c r="F23" i="60" s="1"/>
  <c r="G23" i="60" s="1"/>
  <c r="H23" i="60" s="1"/>
  <c r="I23" i="60" s="1"/>
  <c r="J23" i="60" s="1"/>
  <c r="K23" i="60" s="1"/>
  <c r="L23" i="60" s="1"/>
  <c r="M23" i="60" s="1"/>
  <c r="N23" i="60" s="1"/>
  <c r="O23" i="60" s="1"/>
  <c r="P23" i="60" s="1"/>
  <c r="Q23" i="60" s="1"/>
  <c r="R23" i="60" s="1"/>
  <c r="S23" i="60" s="1"/>
  <c r="T23" i="60" s="1"/>
  <c r="U23" i="60" s="1"/>
  <c r="V23" i="60" s="1"/>
  <c r="W23" i="60" s="1"/>
  <c r="X23" i="60" s="1"/>
  <c r="Y23" i="60" s="1"/>
  <c r="Z23" i="60" s="1"/>
  <c r="AA23" i="60" s="1"/>
  <c r="AB23" i="60" s="1"/>
  <c r="AC23" i="60" s="1"/>
  <c r="AD23" i="60" s="1"/>
  <c r="AE23" i="60" s="1"/>
  <c r="AF23" i="60" s="1"/>
  <c r="AG23" i="60" s="1"/>
  <c r="AH23" i="60" s="1"/>
  <c r="AI23" i="60" s="1"/>
  <c r="AJ23" i="60" s="1"/>
  <c r="AK23" i="60" s="1"/>
  <c r="AL23" i="60" s="1"/>
  <c r="AM23" i="60" s="1"/>
  <c r="AN23" i="60" s="1"/>
  <c r="AO23" i="60" s="1"/>
  <c r="AP23" i="60" s="1"/>
  <c r="AQ23" i="60" s="1"/>
  <c r="AR23" i="60" s="1"/>
  <c r="AS23" i="60" s="1"/>
  <c r="AT23" i="60" s="1"/>
  <c r="AU23" i="60" s="1"/>
  <c r="AV23" i="60" s="1"/>
  <c r="AW23" i="60" s="1"/>
  <c r="AX23" i="60" s="1"/>
  <c r="AY23" i="60" s="1"/>
  <c r="AZ23" i="60" s="1"/>
  <c r="F26" i="59"/>
  <c r="F25" i="59"/>
  <c r="F24" i="59"/>
  <c r="F23" i="59"/>
  <c r="F22" i="59"/>
  <c r="G207" i="59" l="1" a="1"/>
  <c r="G207" i="59" s="1"/>
  <c r="AQ207" i="59" s="1"/>
  <c r="E206" i="59" a="1"/>
  <c r="E206" i="59" s="1"/>
  <c r="D206" i="59" a="1"/>
  <c r="D206" i="59" s="1"/>
  <c r="G177" i="59" a="1"/>
  <c r="G177" i="59" s="1"/>
  <c r="BG177" i="59" s="1"/>
  <c r="E176" i="59" a="1"/>
  <c r="E176" i="59" s="1"/>
  <c r="D176" i="59" a="1"/>
  <c r="D176" i="59" s="1"/>
  <c r="C207" i="59"/>
  <c r="C208" i="59" s="1"/>
  <c r="C209" i="59" s="1"/>
  <c r="C210" i="59" s="1"/>
  <c r="C211" i="59" s="1"/>
  <c r="C212" i="59" s="1"/>
  <c r="C213" i="59" s="1"/>
  <c r="C214" i="59" s="1"/>
  <c r="C215" i="59" s="1"/>
  <c r="C216" i="59" s="1"/>
  <c r="C217" i="59" s="1"/>
  <c r="C218" i="59" s="1"/>
  <c r="C219" i="59" s="1"/>
  <c r="C220" i="59" s="1"/>
  <c r="C221" i="59" s="1"/>
  <c r="C222" i="59" s="1"/>
  <c r="C223" i="59" s="1"/>
  <c r="C224" i="59" s="1"/>
  <c r="C225" i="59" s="1"/>
  <c r="C226" i="59" s="1"/>
  <c r="C227" i="59" s="1"/>
  <c r="C228" i="59" s="1"/>
  <c r="C229" i="59" s="1"/>
  <c r="C230" i="59" s="1"/>
  <c r="C231" i="59" s="1"/>
  <c r="C177" i="59"/>
  <c r="C178" i="59" s="1"/>
  <c r="C179" i="59" s="1"/>
  <c r="C180" i="59" s="1"/>
  <c r="C181" i="59" s="1"/>
  <c r="C182" i="59" s="1"/>
  <c r="C183" i="59" s="1"/>
  <c r="C184" i="59" s="1"/>
  <c r="C185" i="59" s="1"/>
  <c r="C186" i="59" s="1"/>
  <c r="C187" i="59" s="1"/>
  <c r="C188" i="59" s="1"/>
  <c r="C189" i="59" s="1"/>
  <c r="C190" i="59" s="1"/>
  <c r="C191" i="59" s="1"/>
  <c r="C192" i="59" s="1"/>
  <c r="C193" i="59" s="1"/>
  <c r="C194" i="59" s="1"/>
  <c r="C195" i="59" s="1"/>
  <c r="C196" i="59" s="1"/>
  <c r="C197" i="59" s="1"/>
  <c r="C198" i="59" s="1"/>
  <c r="C199" i="59" s="1"/>
  <c r="C200" i="59" s="1"/>
  <c r="C201" i="59" s="1"/>
  <c r="H148" i="59"/>
  <c r="H147" i="59"/>
  <c r="H146" i="59"/>
  <c r="H145" i="59"/>
  <c r="H144" i="59"/>
  <c r="AJ177" i="59" l="1"/>
  <c r="AZ177" i="59"/>
  <c r="G222" i="59"/>
  <c r="AJ222" i="59" s="1"/>
  <c r="T177" i="59"/>
  <c r="X177" i="59"/>
  <c r="AN177" i="59"/>
  <c r="BD177" i="59"/>
  <c r="G218" i="59"/>
  <c r="AS218" i="59" s="1"/>
  <c r="K207" i="59"/>
  <c r="AI207" i="59"/>
  <c r="BC207" i="59"/>
  <c r="AA207" i="59"/>
  <c r="AY207" i="59"/>
  <c r="L177" i="59"/>
  <c r="AB177" i="59"/>
  <c r="AR177" i="59"/>
  <c r="G230" i="59"/>
  <c r="G214" i="59"/>
  <c r="AL214" i="59" s="1"/>
  <c r="S207" i="59"/>
  <c r="AM207" i="59"/>
  <c r="BG207" i="59"/>
  <c r="P177" i="59"/>
  <c r="AF177" i="59"/>
  <c r="AV177" i="59"/>
  <c r="G226" i="59"/>
  <c r="G210" i="59"/>
  <c r="W207" i="59"/>
  <c r="M177" i="59"/>
  <c r="Q177" i="59"/>
  <c r="U177" i="59"/>
  <c r="Y177" i="59"/>
  <c r="AC177" i="59"/>
  <c r="AG177" i="59"/>
  <c r="AK177" i="59"/>
  <c r="AO177" i="59"/>
  <c r="AS177" i="59"/>
  <c r="AW177" i="59"/>
  <c r="BA177" i="59"/>
  <c r="BE177" i="59"/>
  <c r="J177" i="59"/>
  <c r="N177" i="59"/>
  <c r="R177" i="59"/>
  <c r="V177" i="59"/>
  <c r="Z177" i="59"/>
  <c r="AD177" i="59"/>
  <c r="AH177" i="59"/>
  <c r="AL177" i="59"/>
  <c r="AP177" i="59"/>
  <c r="AT177" i="59"/>
  <c r="AX177" i="59"/>
  <c r="BB177" i="59"/>
  <c r="BF177" i="59"/>
  <c r="K177" i="59"/>
  <c r="O177" i="59"/>
  <c r="S177" i="59"/>
  <c r="W177" i="59"/>
  <c r="AA177" i="59"/>
  <c r="AE177" i="59"/>
  <c r="AI177" i="59"/>
  <c r="AM177" i="59"/>
  <c r="AQ177" i="59"/>
  <c r="AU177" i="59"/>
  <c r="AY177" i="59"/>
  <c r="BC177" i="59"/>
  <c r="BD230" i="59"/>
  <c r="AZ230" i="59"/>
  <c r="AV230" i="59"/>
  <c r="AR230" i="59"/>
  <c r="AN230" i="59"/>
  <c r="AJ230" i="59"/>
  <c r="AF230" i="59"/>
  <c r="AB230" i="59"/>
  <c r="X230" i="59"/>
  <c r="T230" i="59"/>
  <c r="P230" i="59"/>
  <c r="L230" i="59"/>
  <c r="BG230" i="59"/>
  <c r="BC230" i="59"/>
  <c r="AY230" i="59"/>
  <c r="AU230" i="59"/>
  <c r="AQ230" i="59"/>
  <c r="AM230" i="59"/>
  <c r="AI230" i="59"/>
  <c r="AE230" i="59"/>
  <c r="AA230" i="59"/>
  <c r="W230" i="59"/>
  <c r="S230" i="59"/>
  <c r="O230" i="59"/>
  <c r="K230" i="59"/>
  <c r="BF230" i="59"/>
  <c r="BB230" i="59"/>
  <c r="AX230" i="59"/>
  <c r="AT230" i="59"/>
  <c r="AP230" i="59"/>
  <c r="AL230" i="59"/>
  <c r="AH230" i="59"/>
  <c r="AD230" i="59"/>
  <c r="Z230" i="59"/>
  <c r="V230" i="59"/>
  <c r="R230" i="59"/>
  <c r="N230" i="59"/>
  <c r="BE230" i="59"/>
  <c r="AO230" i="59"/>
  <c r="Y230" i="59"/>
  <c r="BA230" i="59"/>
  <c r="AK230" i="59"/>
  <c r="U230" i="59"/>
  <c r="AW230" i="59"/>
  <c r="AG230" i="59"/>
  <c r="Q230" i="59"/>
  <c r="AC230" i="59"/>
  <c r="M230" i="59"/>
  <c r="AS230" i="59"/>
  <c r="J230" i="59"/>
  <c r="BD214" i="59"/>
  <c r="AZ214" i="59"/>
  <c r="AV214" i="59"/>
  <c r="AR214" i="59"/>
  <c r="AN214" i="59"/>
  <c r="AJ214" i="59"/>
  <c r="AF214" i="59"/>
  <c r="AB214" i="59"/>
  <c r="X214" i="59"/>
  <c r="T214" i="59"/>
  <c r="P214" i="59"/>
  <c r="L214" i="59"/>
  <c r="BG214" i="59"/>
  <c r="BC214" i="59"/>
  <c r="AY214" i="59"/>
  <c r="AU214" i="59"/>
  <c r="AQ214" i="59"/>
  <c r="AM214" i="59"/>
  <c r="AI214" i="59"/>
  <c r="AE214" i="59"/>
  <c r="AA214" i="59"/>
  <c r="W214" i="59"/>
  <c r="S214" i="59"/>
  <c r="O214" i="59"/>
  <c r="K214" i="59"/>
  <c r="BA214" i="59"/>
  <c r="AS214" i="59"/>
  <c r="AK214" i="59"/>
  <c r="AC214" i="59"/>
  <c r="U214" i="59"/>
  <c r="M214" i="59"/>
  <c r="BF214" i="59"/>
  <c r="AX214" i="59"/>
  <c r="AP214" i="59"/>
  <c r="AH214" i="59"/>
  <c r="Z214" i="59"/>
  <c r="R214" i="59"/>
  <c r="J214" i="59"/>
  <c r="BE214" i="59"/>
  <c r="AW214" i="59"/>
  <c r="AO214" i="59"/>
  <c r="AG214" i="59"/>
  <c r="Y214" i="59"/>
  <c r="Q214" i="59"/>
  <c r="T210" i="59"/>
  <c r="AJ210" i="59"/>
  <c r="N214" i="59"/>
  <c r="AT214" i="59"/>
  <c r="BD226" i="59"/>
  <c r="AZ226" i="59"/>
  <c r="AV226" i="59"/>
  <c r="AR226" i="59"/>
  <c r="AN226" i="59"/>
  <c r="AJ226" i="59"/>
  <c r="AF226" i="59"/>
  <c r="AB226" i="59"/>
  <c r="X226" i="59"/>
  <c r="BG226" i="59"/>
  <c r="BC226" i="59"/>
  <c r="AY226" i="59"/>
  <c r="AU226" i="59"/>
  <c r="AQ226" i="59"/>
  <c r="AM226" i="59"/>
  <c r="AI226" i="59"/>
  <c r="AE226" i="59"/>
  <c r="AA226" i="59"/>
  <c r="W226" i="59"/>
  <c r="S226" i="59"/>
  <c r="O226" i="59"/>
  <c r="K226" i="59"/>
  <c r="BA226" i="59"/>
  <c r="AS226" i="59"/>
  <c r="AK226" i="59"/>
  <c r="AC226" i="59"/>
  <c r="U226" i="59"/>
  <c r="P226" i="59"/>
  <c r="BF226" i="59"/>
  <c r="AX226" i="59"/>
  <c r="AP226" i="59"/>
  <c r="AH226" i="59"/>
  <c r="Z226" i="59"/>
  <c r="T226" i="59"/>
  <c r="N226" i="59"/>
  <c r="BE226" i="59"/>
  <c r="AW226" i="59"/>
  <c r="AO226" i="59"/>
  <c r="AG226" i="59"/>
  <c r="Y226" i="59"/>
  <c r="R226" i="59"/>
  <c r="M226" i="59"/>
  <c r="AD226" i="59"/>
  <c r="BB226" i="59"/>
  <c r="V226" i="59"/>
  <c r="AT226" i="59"/>
  <c r="Q226" i="59"/>
  <c r="AL226" i="59"/>
  <c r="L226" i="59"/>
  <c r="J226" i="59"/>
  <c r="BG210" i="59"/>
  <c r="BC210" i="59"/>
  <c r="AY210" i="59"/>
  <c r="AU210" i="59"/>
  <c r="AQ210" i="59"/>
  <c r="AM210" i="59"/>
  <c r="AI210" i="59"/>
  <c r="AE210" i="59"/>
  <c r="AA210" i="59"/>
  <c r="W210" i="59"/>
  <c r="S210" i="59"/>
  <c r="O210" i="59"/>
  <c r="K210" i="59"/>
  <c r="BF210" i="59"/>
  <c r="BB210" i="59"/>
  <c r="AX210" i="59"/>
  <c r="AT210" i="59"/>
  <c r="AP210" i="59"/>
  <c r="AL210" i="59"/>
  <c r="AH210" i="59"/>
  <c r="AD210" i="59"/>
  <c r="Z210" i="59"/>
  <c r="V210" i="59"/>
  <c r="R210" i="59"/>
  <c r="N210" i="59"/>
  <c r="J210" i="59"/>
  <c r="BE210" i="59"/>
  <c r="BA210" i="59"/>
  <c r="AW210" i="59"/>
  <c r="AS210" i="59"/>
  <c r="AO210" i="59"/>
  <c r="AK210" i="59"/>
  <c r="AG210" i="59"/>
  <c r="AC210" i="59"/>
  <c r="Y210" i="59"/>
  <c r="U210" i="59"/>
  <c r="Q210" i="59"/>
  <c r="M210" i="59"/>
  <c r="X210" i="59"/>
  <c r="AN210" i="59"/>
  <c r="BD210" i="59"/>
  <c r="V214" i="59"/>
  <c r="BB214" i="59"/>
  <c r="BG222" i="59"/>
  <c r="AU222" i="59"/>
  <c r="AQ222" i="59"/>
  <c r="AE222" i="59"/>
  <c r="AA222" i="59"/>
  <c r="O222" i="59"/>
  <c r="K222" i="59"/>
  <c r="AX222" i="59"/>
  <c r="AT222" i="59"/>
  <c r="AH222" i="59"/>
  <c r="AD222" i="59"/>
  <c r="R222" i="59"/>
  <c r="N222" i="59"/>
  <c r="AW222" i="59"/>
  <c r="AS222" i="59"/>
  <c r="AG222" i="59"/>
  <c r="AC222" i="59"/>
  <c r="Q222" i="59"/>
  <c r="M222" i="59"/>
  <c r="P222" i="59"/>
  <c r="AR222" i="59"/>
  <c r="BD222" i="59"/>
  <c r="AN222" i="59"/>
  <c r="J222" i="59"/>
  <c r="AZ222" i="59"/>
  <c r="BF207" i="59"/>
  <c r="BB207" i="59"/>
  <c r="AX207" i="59"/>
  <c r="AT207" i="59"/>
  <c r="AP207" i="59"/>
  <c r="AL207" i="59"/>
  <c r="AH207" i="59"/>
  <c r="AD207" i="59"/>
  <c r="Z207" i="59"/>
  <c r="V207" i="59"/>
  <c r="R207" i="59"/>
  <c r="N207" i="59"/>
  <c r="J207" i="59"/>
  <c r="BE207" i="59"/>
  <c r="BA207" i="59"/>
  <c r="AW207" i="59"/>
  <c r="AS207" i="59"/>
  <c r="AO207" i="59"/>
  <c r="AK207" i="59"/>
  <c r="AG207" i="59"/>
  <c r="AC207" i="59"/>
  <c r="Y207" i="59"/>
  <c r="U207" i="59"/>
  <c r="Q207" i="59"/>
  <c r="M207" i="59"/>
  <c r="BD207" i="59"/>
  <c r="AZ207" i="59"/>
  <c r="AV207" i="59"/>
  <c r="AR207" i="59"/>
  <c r="AN207" i="59"/>
  <c r="AJ207" i="59"/>
  <c r="AF207" i="59"/>
  <c r="AB207" i="59"/>
  <c r="X207" i="59"/>
  <c r="T207" i="59"/>
  <c r="P207" i="59"/>
  <c r="L207" i="59"/>
  <c r="O207" i="59"/>
  <c r="AE207" i="59"/>
  <c r="AU207" i="59"/>
  <c r="L210" i="59"/>
  <c r="AB210" i="59"/>
  <c r="AR210" i="59"/>
  <c r="AD214" i="59"/>
  <c r="G225" i="59"/>
  <c r="G217" i="59"/>
  <c r="G209" i="59"/>
  <c r="G229" i="59"/>
  <c r="G221" i="59"/>
  <c r="G213" i="59"/>
  <c r="G228" i="59"/>
  <c r="G224" i="59"/>
  <c r="G220" i="59"/>
  <c r="G216" i="59"/>
  <c r="G212" i="59"/>
  <c r="G208" i="59"/>
  <c r="G231" i="59"/>
  <c r="G227" i="59"/>
  <c r="G223" i="59"/>
  <c r="G219" i="59"/>
  <c r="G215" i="59"/>
  <c r="G211" i="59"/>
  <c r="E209" i="59"/>
  <c r="E229" i="59"/>
  <c r="E225" i="59"/>
  <c r="E221" i="59"/>
  <c r="E217" i="59"/>
  <c r="E213" i="59"/>
  <c r="E228" i="59"/>
  <c r="E224" i="59"/>
  <c r="E220" i="59"/>
  <c r="E216" i="59"/>
  <c r="E212" i="59"/>
  <c r="E208" i="59"/>
  <c r="E231" i="59"/>
  <c r="E227" i="59"/>
  <c r="E223" i="59"/>
  <c r="E219" i="59"/>
  <c r="E215" i="59"/>
  <c r="E211" i="59"/>
  <c r="E207" i="59"/>
  <c r="E230" i="59"/>
  <c r="E226" i="59"/>
  <c r="E222" i="59"/>
  <c r="E218" i="59"/>
  <c r="E214" i="59"/>
  <c r="E210" i="59"/>
  <c r="D229" i="59"/>
  <c r="D225" i="59"/>
  <c r="D221" i="59"/>
  <c r="D217" i="59"/>
  <c r="D213" i="59"/>
  <c r="D209" i="59"/>
  <c r="D228" i="59"/>
  <c r="D224" i="59"/>
  <c r="D220" i="59"/>
  <c r="D216" i="59"/>
  <c r="D212" i="59"/>
  <c r="D208" i="59"/>
  <c r="D231" i="59"/>
  <c r="D227" i="59"/>
  <c r="D223" i="59"/>
  <c r="D219" i="59"/>
  <c r="D215" i="59"/>
  <c r="D211" i="59"/>
  <c r="D207" i="59"/>
  <c r="D230" i="59"/>
  <c r="D226" i="59"/>
  <c r="D222" i="59"/>
  <c r="D218" i="59"/>
  <c r="D214" i="59"/>
  <c r="D210" i="59"/>
  <c r="G178" i="59"/>
  <c r="G200" i="59"/>
  <c r="G196" i="59"/>
  <c r="G192" i="59"/>
  <c r="G188" i="59"/>
  <c r="G184" i="59"/>
  <c r="G180" i="59"/>
  <c r="G199" i="59"/>
  <c r="G195" i="59"/>
  <c r="G191" i="59"/>
  <c r="G187" i="59"/>
  <c r="G183" i="59"/>
  <c r="G179" i="59"/>
  <c r="G198" i="59"/>
  <c r="G194" i="59"/>
  <c r="G190" i="59"/>
  <c r="G186" i="59"/>
  <c r="G182" i="59"/>
  <c r="G201" i="59"/>
  <c r="G197" i="59"/>
  <c r="G193" i="59"/>
  <c r="G189" i="59"/>
  <c r="G185" i="59"/>
  <c r="G181" i="59"/>
  <c r="E199" i="59"/>
  <c r="E195" i="59"/>
  <c r="E191" i="59"/>
  <c r="E187" i="59"/>
  <c r="E183" i="59"/>
  <c r="E179" i="59"/>
  <c r="E198" i="59"/>
  <c r="E194" i="59"/>
  <c r="E190" i="59"/>
  <c r="E186" i="59"/>
  <c r="E182" i="59"/>
  <c r="E178" i="59"/>
  <c r="E201" i="59"/>
  <c r="E197" i="59"/>
  <c r="E193" i="59"/>
  <c r="E189" i="59"/>
  <c r="E185" i="59"/>
  <c r="E181" i="59"/>
  <c r="E177" i="59"/>
  <c r="E200" i="59"/>
  <c r="E196" i="59"/>
  <c r="E192" i="59"/>
  <c r="E188" i="59"/>
  <c r="E184" i="59"/>
  <c r="E180" i="59"/>
  <c r="D199" i="59"/>
  <c r="D195" i="59"/>
  <c r="D191" i="59"/>
  <c r="D187" i="59"/>
  <c r="D183" i="59"/>
  <c r="D179" i="59"/>
  <c r="D198" i="59"/>
  <c r="D194" i="59"/>
  <c r="D190" i="59"/>
  <c r="D186" i="59"/>
  <c r="D182" i="59"/>
  <c r="D178" i="59"/>
  <c r="D201" i="59"/>
  <c r="D197" i="59"/>
  <c r="D193" i="59"/>
  <c r="D189" i="59"/>
  <c r="D185" i="59"/>
  <c r="D181" i="59"/>
  <c r="D177" i="59"/>
  <c r="D200" i="59"/>
  <c r="D196" i="59"/>
  <c r="D192" i="59"/>
  <c r="D188" i="59"/>
  <c r="D184" i="59"/>
  <c r="D180" i="59"/>
  <c r="F45" i="59"/>
  <c r="D26" i="59"/>
  <c r="D25" i="59"/>
  <c r="D24" i="59"/>
  <c r="D22" i="59"/>
  <c r="AC218" i="59" l="1"/>
  <c r="AH218" i="59"/>
  <c r="I22" i="59"/>
  <c r="I26" i="59"/>
  <c r="I24" i="59"/>
  <c r="I21" i="59"/>
  <c r="I23" i="59"/>
  <c r="I25" i="59"/>
  <c r="AU218" i="59"/>
  <c r="J218" i="59"/>
  <c r="AX218" i="59"/>
  <c r="T222" i="59"/>
  <c r="L222" i="59"/>
  <c r="AF222" i="59"/>
  <c r="U222" i="59"/>
  <c r="AK222" i="59"/>
  <c r="BA222" i="59"/>
  <c r="V222" i="59"/>
  <c r="AL222" i="59"/>
  <c r="BB222" i="59"/>
  <c r="S222" i="59"/>
  <c r="AI222" i="59"/>
  <c r="AY222" i="59"/>
  <c r="Y218" i="59"/>
  <c r="O218" i="59"/>
  <c r="AB218" i="59"/>
  <c r="L218" i="59"/>
  <c r="X222" i="59"/>
  <c r="AB222" i="59"/>
  <c r="AV222" i="59"/>
  <c r="Y222" i="59"/>
  <c r="AO222" i="59"/>
  <c r="BE222" i="59"/>
  <c r="Z222" i="59"/>
  <c r="AP222" i="59"/>
  <c r="BF222" i="59"/>
  <c r="W222" i="59"/>
  <c r="AM222" i="59"/>
  <c r="BC222" i="59"/>
  <c r="R218" i="59"/>
  <c r="AE218" i="59"/>
  <c r="AR218" i="59"/>
  <c r="Q218" i="59"/>
  <c r="U218" i="59"/>
  <c r="AO218" i="59"/>
  <c r="V218" i="59"/>
  <c r="AL218" i="59"/>
  <c r="BB218" i="59"/>
  <c r="S218" i="59"/>
  <c r="AI218" i="59"/>
  <c r="AY218" i="59"/>
  <c r="P218" i="59"/>
  <c r="AF218" i="59"/>
  <c r="AV218" i="59"/>
  <c r="AG218" i="59"/>
  <c r="AK218" i="59"/>
  <c r="BE218" i="59"/>
  <c r="Z218" i="59"/>
  <c r="AP218" i="59"/>
  <c r="BF218" i="59"/>
  <c r="W218" i="59"/>
  <c r="AM218" i="59"/>
  <c r="BC218" i="59"/>
  <c r="T218" i="59"/>
  <c r="AJ218" i="59"/>
  <c r="AZ218" i="59"/>
  <c r="AZ210" i="59"/>
  <c r="P210" i="59"/>
  <c r="AF210" i="59"/>
  <c r="AV210" i="59"/>
  <c r="M218" i="59"/>
  <c r="AW218" i="59"/>
  <c r="BA218" i="59"/>
  <c r="N218" i="59"/>
  <c r="AD218" i="59"/>
  <c r="AT218" i="59"/>
  <c r="K218" i="59"/>
  <c r="AA218" i="59"/>
  <c r="AQ218" i="59"/>
  <c r="BG218" i="59"/>
  <c r="X218" i="59"/>
  <c r="AN218" i="59"/>
  <c r="BD218" i="59"/>
  <c r="BE182" i="59"/>
  <c r="BA182" i="59"/>
  <c r="AW182" i="59"/>
  <c r="AS182" i="59"/>
  <c r="AO182" i="59"/>
  <c r="AK182" i="59"/>
  <c r="AG182" i="59"/>
  <c r="AC182" i="59"/>
  <c r="Y182" i="59"/>
  <c r="U182" i="59"/>
  <c r="Q182" i="59"/>
  <c r="M182" i="59"/>
  <c r="BD182" i="59"/>
  <c r="AZ182" i="59"/>
  <c r="AV182" i="59"/>
  <c r="AR182" i="59"/>
  <c r="AN182" i="59"/>
  <c r="AJ182" i="59"/>
  <c r="AF182" i="59"/>
  <c r="AB182" i="59"/>
  <c r="X182" i="59"/>
  <c r="T182" i="59"/>
  <c r="P182" i="59"/>
  <c r="L182" i="59"/>
  <c r="BG182" i="59"/>
  <c r="BC182" i="59"/>
  <c r="AY182" i="59"/>
  <c r="AU182" i="59"/>
  <c r="AQ182" i="59"/>
  <c r="AM182" i="59"/>
  <c r="AI182" i="59"/>
  <c r="AE182" i="59"/>
  <c r="AA182" i="59"/>
  <c r="W182" i="59"/>
  <c r="S182" i="59"/>
  <c r="O182" i="59"/>
  <c r="K182" i="59"/>
  <c r="AX182" i="59"/>
  <c r="AH182" i="59"/>
  <c r="R182" i="59"/>
  <c r="J182" i="59"/>
  <c r="BB182" i="59"/>
  <c r="V182" i="59"/>
  <c r="AT182" i="59"/>
  <c r="AD182" i="59"/>
  <c r="N182" i="59"/>
  <c r="AL182" i="59"/>
  <c r="BF182" i="59"/>
  <c r="AP182" i="59"/>
  <c r="Z182" i="59"/>
  <c r="BG191" i="59"/>
  <c r="BC191" i="59"/>
  <c r="AY191" i="59"/>
  <c r="AU191" i="59"/>
  <c r="AQ191" i="59"/>
  <c r="AM191" i="59"/>
  <c r="AI191" i="59"/>
  <c r="AE191" i="59"/>
  <c r="AA191" i="59"/>
  <c r="W191" i="59"/>
  <c r="S191" i="59"/>
  <c r="O191" i="59"/>
  <c r="K191" i="59"/>
  <c r="BF191" i="59"/>
  <c r="BB191" i="59"/>
  <c r="AX191" i="59"/>
  <c r="AT191" i="59"/>
  <c r="AP191" i="59"/>
  <c r="AL191" i="59"/>
  <c r="AH191" i="59"/>
  <c r="AD191" i="59"/>
  <c r="Z191" i="59"/>
  <c r="V191" i="59"/>
  <c r="R191" i="59"/>
  <c r="N191" i="59"/>
  <c r="BE191" i="59"/>
  <c r="BA191" i="59"/>
  <c r="AW191" i="59"/>
  <c r="AS191" i="59"/>
  <c r="AO191" i="59"/>
  <c r="AK191" i="59"/>
  <c r="AG191" i="59"/>
  <c r="AC191" i="59"/>
  <c r="Y191" i="59"/>
  <c r="U191" i="59"/>
  <c r="Q191" i="59"/>
  <c r="M191" i="59"/>
  <c r="BD191" i="59"/>
  <c r="AN191" i="59"/>
  <c r="X191" i="59"/>
  <c r="AZ191" i="59"/>
  <c r="AJ191" i="59"/>
  <c r="T191" i="59"/>
  <c r="AV191" i="59"/>
  <c r="AF191" i="59"/>
  <c r="P191" i="59"/>
  <c r="L191" i="59"/>
  <c r="AB191" i="59"/>
  <c r="J191" i="59"/>
  <c r="AR191" i="59"/>
  <c r="BF200" i="59"/>
  <c r="BB200" i="59"/>
  <c r="AX200" i="59"/>
  <c r="AT200" i="59"/>
  <c r="AP200" i="59"/>
  <c r="AL200" i="59"/>
  <c r="AH200" i="59"/>
  <c r="AD200" i="59"/>
  <c r="Z200" i="59"/>
  <c r="V200" i="59"/>
  <c r="R200" i="59"/>
  <c r="N200" i="59"/>
  <c r="BD200" i="59"/>
  <c r="AZ200" i="59"/>
  <c r="AV200" i="59"/>
  <c r="AR200" i="59"/>
  <c r="AN200" i="59"/>
  <c r="AJ200" i="59"/>
  <c r="AF200" i="59"/>
  <c r="AB200" i="59"/>
  <c r="X200" i="59"/>
  <c r="T200" i="59"/>
  <c r="P200" i="59"/>
  <c r="L200" i="59"/>
  <c r="BE200" i="59"/>
  <c r="AW200" i="59"/>
  <c r="AO200" i="59"/>
  <c r="AG200" i="59"/>
  <c r="Y200" i="59"/>
  <c r="Q200" i="59"/>
  <c r="BC200" i="59"/>
  <c r="AU200" i="59"/>
  <c r="AM200" i="59"/>
  <c r="AE200" i="59"/>
  <c r="W200" i="59"/>
  <c r="O200" i="59"/>
  <c r="BA200" i="59"/>
  <c r="AS200" i="59"/>
  <c r="AK200" i="59"/>
  <c r="AC200" i="59"/>
  <c r="U200" i="59"/>
  <c r="M200" i="59"/>
  <c r="AQ200" i="59"/>
  <c r="K200" i="59"/>
  <c r="AI200" i="59"/>
  <c r="BG200" i="59"/>
  <c r="AA200" i="59"/>
  <c r="S200" i="59"/>
  <c r="AY200" i="59"/>
  <c r="J200" i="59"/>
  <c r="BF211" i="59"/>
  <c r="BB211" i="59"/>
  <c r="AX211" i="59"/>
  <c r="AT211" i="59"/>
  <c r="AP211" i="59"/>
  <c r="AL211" i="59"/>
  <c r="AH211" i="59"/>
  <c r="AD211" i="59"/>
  <c r="Z211" i="59"/>
  <c r="V211" i="59"/>
  <c r="R211" i="59"/>
  <c r="N211" i="59"/>
  <c r="J211" i="59"/>
  <c r="BE211" i="59"/>
  <c r="BA211" i="59"/>
  <c r="AW211" i="59"/>
  <c r="AS211" i="59"/>
  <c r="AO211" i="59"/>
  <c r="AK211" i="59"/>
  <c r="AG211" i="59"/>
  <c r="AC211" i="59"/>
  <c r="Y211" i="59"/>
  <c r="U211" i="59"/>
  <c r="Q211" i="59"/>
  <c r="M211" i="59"/>
  <c r="BD211" i="59"/>
  <c r="AZ211" i="59"/>
  <c r="AV211" i="59"/>
  <c r="AR211" i="59"/>
  <c r="AN211" i="59"/>
  <c r="AJ211" i="59"/>
  <c r="AF211" i="59"/>
  <c r="AB211" i="59"/>
  <c r="X211" i="59"/>
  <c r="T211" i="59"/>
  <c r="P211" i="59"/>
  <c r="L211" i="59"/>
  <c r="BG211" i="59"/>
  <c r="AQ211" i="59"/>
  <c r="AA211" i="59"/>
  <c r="K211" i="59"/>
  <c r="BC211" i="59"/>
  <c r="AM211" i="59"/>
  <c r="W211" i="59"/>
  <c r="AY211" i="59"/>
  <c r="AI211" i="59"/>
  <c r="S211" i="59"/>
  <c r="AU211" i="59"/>
  <c r="AE211" i="59"/>
  <c r="O211" i="59"/>
  <c r="BF216" i="59"/>
  <c r="BB216" i="59"/>
  <c r="AX216" i="59"/>
  <c r="AT216" i="59"/>
  <c r="AP216" i="59"/>
  <c r="AL216" i="59"/>
  <c r="AH216" i="59"/>
  <c r="AD216" i="59"/>
  <c r="Z216" i="59"/>
  <c r="V216" i="59"/>
  <c r="R216" i="59"/>
  <c r="N216" i="59"/>
  <c r="BE216" i="59"/>
  <c r="BA216" i="59"/>
  <c r="AW216" i="59"/>
  <c r="AS216" i="59"/>
  <c r="AO216" i="59"/>
  <c r="AK216" i="59"/>
  <c r="AG216" i="59"/>
  <c r="AC216" i="59"/>
  <c r="Y216" i="59"/>
  <c r="U216" i="59"/>
  <c r="Q216" i="59"/>
  <c r="M216" i="59"/>
  <c r="BD216" i="59"/>
  <c r="AZ216" i="59"/>
  <c r="AV216" i="59"/>
  <c r="AR216" i="59"/>
  <c r="AN216" i="59"/>
  <c r="AJ216" i="59"/>
  <c r="AF216" i="59"/>
  <c r="AB216" i="59"/>
  <c r="X216" i="59"/>
  <c r="T216" i="59"/>
  <c r="P216" i="59"/>
  <c r="L216" i="59"/>
  <c r="BG216" i="59"/>
  <c r="AQ216" i="59"/>
  <c r="AA216" i="59"/>
  <c r="K216" i="59"/>
  <c r="BC216" i="59"/>
  <c r="AM216" i="59"/>
  <c r="W216" i="59"/>
  <c r="AY216" i="59"/>
  <c r="AI216" i="59"/>
  <c r="S216" i="59"/>
  <c r="AU216" i="59"/>
  <c r="J216" i="59"/>
  <c r="AE216" i="59"/>
  <c r="O216" i="59"/>
  <c r="BE193" i="59"/>
  <c r="BA193" i="59"/>
  <c r="AW193" i="59"/>
  <c r="AS193" i="59"/>
  <c r="AO193" i="59"/>
  <c r="AK193" i="59"/>
  <c r="AG193" i="59"/>
  <c r="AC193" i="59"/>
  <c r="Y193" i="59"/>
  <c r="U193" i="59"/>
  <c r="Q193" i="59"/>
  <c r="M193" i="59"/>
  <c r="BD193" i="59"/>
  <c r="AZ193" i="59"/>
  <c r="AV193" i="59"/>
  <c r="AR193" i="59"/>
  <c r="AN193" i="59"/>
  <c r="AJ193" i="59"/>
  <c r="AF193" i="59"/>
  <c r="AB193" i="59"/>
  <c r="X193" i="59"/>
  <c r="T193" i="59"/>
  <c r="P193" i="59"/>
  <c r="L193" i="59"/>
  <c r="BG193" i="59"/>
  <c r="BC193" i="59"/>
  <c r="AY193" i="59"/>
  <c r="AU193" i="59"/>
  <c r="AQ193" i="59"/>
  <c r="AM193" i="59"/>
  <c r="AI193" i="59"/>
  <c r="AE193" i="59"/>
  <c r="AA193" i="59"/>
  <c r="W193" i="59"/>
  <c r="S193" i="59"/>
  <c r="O193" i="59"/>
  <c r="K193" i="59"/>
  <c r="BB193" i="59"/>
  <c r="AL193" i="59"/>
  <c r="V193" i="59"/>
  <c r="AX193" i="59"/>
  <c r="AH193" i="59"/>
  <c r="R193" i="59"/>
  <c r="AT193" i="59"/>
  <c r="AD193" i="59"/>
  <c r="N193" i="59"/>
  <c r="AP193" i="59"/>
  <c r="BF193" i="59"/>
  <c r="Z193" i="59"/>
  <c r="J193" i="59"/>
  <c r="BE186" i="59"/>
  <c r="BA186" i="59"/>
  <c r="AW186" i="59"/>
  <c r="AS186" i="59"/>
  <c r="AO186" i="59"/>
  <c r="AK186" i="59"/>
  <c r="AG186" i="59"/>
  <c r="AC186" i="59"/>
  <c r="Y186" i="59"/>
  <c r="U186" i="59"/>
  <c r="Q186" i="59"/>
  <c r="M186" i="59"/>
  <c r="BD186" i="59"/>
  <c r="AZ186" i="59"/>
  <c r="AV186" i="59"/>
  <c r="AR186" i="59"/>
  <c r="AN186" i="59"/>
  <c r="AJ186" i="59"/>
  <c r="AF186" i="59"/>
  <c r="AB186" i="59"/>
  <c r="X186" i="59"/>
  <c r="T186" i="59"/>
  <c r="P186" i="59"/>
  <c r="L186" i="59"/>
  <c r="BG186" i="59"/>
  <c r="BC186" i="59"/>
  <c r="AY186" i="59"/>
  <c r="AU186" i="59"/>
  <c r="AQ186" i="59"/>
  <c r="AM186" i="59"/>
  <c r="AI186" i="59"/>
  <c r="AE186" i="59"/>
  <c r="AA186" i="59"/>
  <c r="W186" i="59"/>
  <c r="S186" i="59"/>
  <c r="O186" i="59"/>
  <c r="K186" i="59"/>
  <c r="AT186" i="59"/>
  <c r="AD186" i="59"/>
  <c r="N186" i="59"/>
  <c r="J186" i="59"/>
  <c r="AX186" i="59"/>
  <c r="R186" i="59"/>
  <c r="BF186" i="59"/>
  <c r="AP186" i="59"/>
  <c r="Z186" i="59"/>
  <c r="AH186" i="59"/>
  <c r="BB186" i="59"/>
  <c r="AL186" i="59"/>
  <c r="V186" i="59"/>
  <c r="BD179" i="59"/>
  <c r="AZ179" i="59"/>
  <c r="AV179" i="59"/>
  <c r="AR179" i="59"/>
  <c r="AN179" i="59"/>
  <c r="AJ179" i="59"/>
  <c r="AF179" i="59"/>
  <c r="AB179" i="59"/>
  <c r="X179" i="59"/>
  <c r="T179" i="59"/>
  <c r="BG179" i="59"/>
  <c r="BC179" i="59"/>
  <c r="AY179" i="59"/>
  <c r="AU179" i="59"/>
  <c r="AQ179" i="59"/>
  <c r="AM179" i="59"/>
  <c r="AI179" i="59"/>
  <c r="AE179" i="59"/>
  <c r="AA179" i="59"/>
  <c r="W179" i="59"/>
  <c r="S179" i="59"/>
  <c r="O179" i="59"/>
  <c r="K179" i="59"/>
  <c r="BE179" i="59"/>
  <c r="AW179" i="59"/>
  <c r="AO179" i="59"/>
  <c r="AG179" i="59"/>
  <c r="Y179" i="59"/>
  <c r="Q179" i="59"/>
  <c r="L179" i="59"/>
  <c r="AX179" i="59"/>
  <c r="Z179" i="59"/>
  <c r="J179" i="59"/>
  <c r="BB179" i="59"/>
  <c r="AT179" i="59"/>
  <c r="AL179" i="59"/>
  <c r="AD179" i="59"/>
  <c r="V179" i="59"/>
  <c r="P179" i="59"/>
  <c r="BF179" i="59"/>
  <c r="AP179" i="59"/>
  <c r="R179" i="59"/>
  <c r="BA179" i="59"/>
  <c r="AS179" i="59"/>
  <c r="AK179" i="59"/>
  <c r="AC179" i="59"/>
  <c r="U179" i="59"/>
  <c r="N179" i="59"/>
  <c r="AH179" i="59"/>
  <c r="M179" i="59"/>
  <c r="BG195" i="59"/>
  <c r="BC195" i="59"/>
  <c r="AY195" i="59"/>
  <c r="AU195" i="59"/>
  <c r="AQ195" i="59"/>
  <c r="AM195" i="59"/>
  <c r="AI195" i="59"/>
  <c r="AE195" i="59"/>
  <c r="AA195" i="59"/>
  <c r="W195" i="59"/>
  <c r="S195" i="59"/>
  <c r="O195" i="59"/>
  <c r="K195" i="59"/>
  <c r="BF195" i="59"/>
  <c r="BB195" i="59"/>
  <c r="AX195" i="59"/>
  <c r="AT195" i="59"/>
  <c r="AP195" i="59"/>
  <c r="AL195" i="59"/>
  <c r="AH195" i="59"/>
  <c r="AD195" i="59"/>
  <c r="Z195" i="59"/>
  <c r="V195" i="59"/>
  <c r="R195" i="59"/>
  <c r="N195" i="59"/>
  <c r="BE195" i="59"/>
  <c r="BA195" i="59"/>
  <c r="AW195" i="59"/>
  <c r="AS195" i="59"/>
  <c r="AO195" i="59"/>
  <c r="AK195" i="59"/>
  <c r="AG195" i="59"/>
  <c r="AC195" i="59"/>
  <c r="Y195" i="59"/>
  <c r="U195" i="59"/>
  <c r="Q195" i="59"/>
  <c r="M195" i="59"/>
  <c r="AZ195" i="59"/>
  <c r="AJ195" i="59"/>
  <c r="T195" i="59"/>
  <c r="AV195" i="59"/>
  <c r="AF195" i="59"/>
  <c r="P195" i="59"/>
  <c r="AR195" i="59"/>
  <c r="AB195" i="59"/>
  <c r="L195" i="59"/>
  <c r="X195" i="59"/>
  <c r="BD195" i="59"/>
  <c r="J195" i="59"/>
  <c r="AN195" i="59"/>
  <c r="BF188" i="59"/>
  <c r="BB188" i="59"/>
  <c r="AX188" i="59"/>
  <c r="AT188" i="59"/>
  <c r="AP188" i="59"/>
  <c r="AL188" i="59"/>
  <c r="AH188" i="59"/>
  <c r="AD188" i="59"/>
  <c r="BD188" i="59"/>
  <c r="AZ188" i="59"/>
  <c r="AV188" i="59"/>
  <c r="AR188" i="59"/>
  <c r="AN188" i="59"/>
  <c r="AJ188" i="59"/>
  <c r="AF188" i="59"/>
  <c r="BE188" i="59"/>
  <c r="AW188" i="59"/>
  <c r="AO188" i="59"/>
  <c r="AG188" i="59"/>
  <c r="AA188" i="59"/>
  <c r="W188" i="59"/>
  <c r="S188" i="59"/>
  <c r="O188" i="59"/>
  <c r="K188" i="59"/>
  <c r="BC188" i="59"/>
  <c r="AU188" i="59"/>
  <c r="AM188" i="59"/>
  <c r="AE188" i="59"/>
  <c r="Z188" i="59"/>
  <c r="V188" i="59"/>
  <c r="R188" i="59"/>
  <c r="N188" i="59"/>
  <c r="BA188" i="59"/>
  <c r="AS188" i="59"/>
  <c r="AK188" i="59"/>
  <c r="AC188" i="59"/>
  <c r="Y188" i="59"/>
  <c r="U188" i="59"/>
  <c r="Q188" i="59"/>
  <c r="M188" i="59"/>
  <c r="BG188" i="59"/>
  <c r="AB188" i="59"/>
  <c r="L188" i="59"/>
  <c r="P188" i="59"/>
  <c r="AY188" i="59"/>
  <c r="X188" i="59"/>
  <c r="AI188" i="59"/>
  <c r="AQ188" i="59"/>
  <c r="T188" i="59"/>
  <c r="J188" i="59"/>
  <c r="BD178" i="59"/>
  <c r="AZ178" i="59"/>
  <c r="AV178" i="59"/>
  <c r="AR178" i="59"/>
  <c r="AN178" i="59"/>
  <c r="AJ178" i="59"/>
  <c r="AF178" i="59"/>
  <c r="AB178" i="59"/>
  <c r="X178" i="59"/>
  <c r="T178" i="59"/>
  <c r="BC178" i="59"/>
  <c r="AX178" i="59"/>
  <c r="AS178" i="59"/>
  <c r="AM178" i="59"/>
  <c r="AH178" i="59"/>
  <c r="AC178" i="59"/>
  <c r="W178" i="59"/>
  <c r="R178" i="59"/>
  <c r="N178" i="59"/>
  <c r="J178" i="59"/>
  <c r="BE178" i="59"/>
  <c r="AT178" i="59"/>
  <c r="AD178" i="59"/>
  <c r="O178" i="59"/>
  <c r="BG178" i="59"/>
  <c r="BB178" i="59"/>
  <c r="AW178" i="59"/>
  <c r="AQ178" i="59"/>
  <c r="AL178" i="59"/>
  <c r="AG178" i="59"/>
  <c r="AA178" i="59"/>
  <c r="V178" i="59"/>
  <c r="Q178" i="59"/>
  <c r="M178" i="59"/>
  <c r="AY178" i="59"/>
  <c r="AI178" i="59"/>
  <c r="S178" i="59"/>
  <c r="BF178" i="59"/>
  <c r="BA178" i="59"/>
  <c r="AU178" i="59"/>
  <c r="AP178" i="59"/>
  <c r="AK178" i="59"/>
  <c r="AE178" i="59"/>
  <c r="Z178" i="59"/>
  <c r="U178" i="59"/>
  <c r="P178" i="59"/>
  <c r="L178" i="59"/>
  <c r="AO178" i="59"/>
  <c r="Y178" i="59"/>
  <c r="K178" i="59"/>
  <c r="BG215" i="59"/>
  <c r="BC215" i="59"/>
  <c r="AY215" i="59"/>
  <c r="AU215" i="59"/>
  <c r="AQ215" i="59"/>
  <c r="AM215" i="59"/>
  <c r="AI215" i="59"/>
  <c r="AE215" i="59"/>
  <c r="AA215" i="59"/>
  <c r="W215" i="59"/>
  <c r="S215" i="59"/>
  <c r="O215" i="59"/>
  <c r="K215" i="59"/>
  <c r="BF215" i="59"/>
  <c r="BB215" i="59"/>
  <c r="AX215" i="59"/>
  <c r="AT215" i="59"/>
  <c r="AP215" i="59"/>
  <c r="AL215" i="59"/>
  <c r="AH215" i="59"/>
  <c r="AD215" i="59"/>
  <c r="Z215" i="59"/>
  <c r="V215" i="59"/>
  <c r="R215" i="59"/>
  <c r="N215" i="59"/>
  <c r="BE215" i="59"/>
  <c r="BA215" i="59"/>
  <c r="AW215" i="59"/>
  <c r="AS215" i="59"/>
  <c r="AR215" i="59"/>
  <c r="AJ215" i="59"/>
  <c r="AB215" i="59"/>
  <c r="T215" i="59"/>
  <c r="L215" i="59"/>
  <c r="J215" i="59"/>
  <c r="BD215" i="59"/>
  <c r="AO215" i="59"/>
  <c r="AG215" i="59"/>
  <c r="Y215" i="59"/>
  <c r="Q215" i="59"/>
  <c r="AZ215" i="59"/>
  <c r="AN215" i="59"/>
  <c r="AF215" i="59"/>
  <c r="X215" i="59"/>
  <c r="P215" i="59"/>
  <c r="AV215" i="59"/>
  <c r="M215" i="59"/>
  <c r="AK215" i="59"/>
  <c r="AC215" i="59"/>
  <c r="U215" i="59"/>
  <c r="BG231" i="59"/>
  <c r="BC231" i="59"/>
  <c r="AY231" i="59"/>
  <c r="AU231" i="59"/>
  <c r="AQ231" i="59"/>
  <c r="AM231" i="59"/>
  <c r="AI231" i="59"/>
  <c r="AE231" i="59"/>
  <c r="AA231" i="59"/>
  <c r="W231" i="59"/>
  <c r="S231" i="59"/>
  <c r="O231" i="59"/>
  <c r="K231" i="59"/>
  <c r="BF231" i="59"/>
  <c r="BB231" i="59"/>
  <c r="AX231" i="59"/>
  <c r="AT231" i="59"/>
  <c r="AP231" i="59"/>
  <c r="AL231" i="59"/>
  <c r="AH231" i="59"/>
  <c r="AD231" i="59"/>
  <c r="Z231" i="59"/>
  <c r="V231" i="59"/>
  <c r="R231" i="59"/>
  <c r="N231" i="59"/>
  <c r="BE231" i="59"/>
  <c r="BA231" i="59"/>
  <c r="AW231" i="59"/>
  <c r="AS231" i="59"/>
  <c r="AO231" i="59"/>
  <c r="AK231" i="59"/>
  <c r="AG231" i="59"/>
  <c r="AC231" i="59"/>
  <c r="Y231" i="59"/>
  <c r="U231" i="59"/>
  <c r="Q231" i="59"/>
  <c r="M231" i="59"/>
  <c r="BD231" i="59"/>
  <c r="AN231" i="59"/>
  <c r="X231" i="59"/>
  <c r="AZ231" i="59"/>
  <c r="AJ231" i="59"/>
  <c r="T231" i="59"/>
  <c r="AV231" i="59"/>
  <c r="AF231" i="59"/>
  <c r="P231" i="59"/>
  <c r="AR231" i="59"/>
  <c r="AB231" i="59"/>
  <c r="L231" i="59"/>
  <c r="J231" i="59"/>
  <c r="BE220" i="59"/>
  <c r="BA220" i="59"/>
  <c r="BD220" i="59"/>
  <c r="AZ220" i="59"/>
  <c r="AV220" i="59"/>
  <c r="BG220" i="59"/>
  <c r="AY220" i="59"/>
  <c r="AT220" i="59"/>
  <c r="AP220" i="59"/>
  <c r="AL220" i="59"/>
  <c r="AH220" i="59"/>
  <c r="AD220" i="59"/>
  <c r="Z220" i="59"/>
  <c r="V220" i="59"/>
  <c r="R220" i="59"/>
  <c r="N220" i="59"/>
  <c r="BF220" i="59"/>
  <c r="AX220" i="59"/>
  <c r="AS220" i="59"/>
  <c r="AO220" i="59"/>
  <c r="AK220" i="59"/>
  <c r="AG220" i="59"/>
  <c r="AC220" i="59"/>
  <c r="Y220" i="59"/>
  <c r="U220" i="59"/>
  <c r="Q220" i="59"/>
  <c r="M220" i="59"/>
  <c r="BC220" i="59"/>
  <c r="AW220" i="59"/>
  <c r="AR220" i="59"/>
  <c r="AN220" i="59"/>
  <c r="AJ220" i="59"/>
  <c r="AF220" i="59"/>
  <c r="AB220" i="59"/>
  <c r="X220" i="59"/>
  <c r="T220" i="59"/>
  <c r="P220" i="59"/>
  <c r="L220" i="59"/>
  <c r="AM220" i="59"/>
  <c r="W220" i="59"/>
  <c r="BB220" i="59"/>
  <c r="AI220" i="59"/>
  <c r="S220" i="59"/>
  <c r="AU220" i="59"/>
  <c r="AE220" i="59"/>
  <c r="O220" i="59"/>
  <c r="J220" i="59"/>
  <c r="AQ220" i="59"/>
  <c r="AA220" i="59"/>
  <c r="K220" i="59"/>
  <c r="BD221" i="59"/>
  <c r="AZ221" i="59"/>
  <c r="AV221" i="59"/>
  <c r="AR221" i="59"/>
  <c r="AN221" i="59"/>
  <c r="AJ221" i="59"/>
  <c r="AF221" i="59"/>
  <c r="AB221" i="59"/>
  <c r="X221" i="59"/>
  <c r="T221" i="59"/>
  <c r="P221" i="59"/>
  <c r="L221" i="59"/>
  <c r="BG221" i="59"/>
  <c r="BC221" i="59"/>
  <c r="AY221" i="59"/>
  <c r="AU221" i="59"/>
  <c r="AQ221" i="59"/>
  <c r="AM221" i="59"/>
  <c r="AI221" i="59"/>
  <c r="AE221" i="59"/>
  <c r="AA221" i="59"/>
  <c r="W221" i="59"/>
  <c r="S221" i="59"/>
  <c r="O221" i="59"/>
  <c r="K221" i="59"/>
  <c r="BF221" i="59"/>
  <c r="BB221" i="59"/>
  <c r="AX221" i="59"/>
  <c r="AT221" i="59"/>
  <c r="AP221" i="59"/>
  <c r="AL221" i="59"/>
  <c r="AH221" i="59"/>
  <c r="AD221" i="59"/>
  <c r="Z221" i="59"/>
  <c r="V221" i="59"/>
  <c r="AW221" i="59"/>
  <c r="AG221" i="59"/>
  <c r="R221" i="59"/>
  <c r="AS221" i="59"/>
  <c r="AC221" i="59"/>
  <c r="Q221" i="59"/>
  <c r="BE221" i="59"/>
  <c r="AO221" i="59"/>
  <c r="Y221" i="59"/>
  <c r="N221" i="59"/>
  <c r="M221" i="59"/>
  <c r="BA221" i="59"/>
  <c r="AK221" i="59"/>
  <c r="J221" i="59"/>
  <c r="U221" i="59"/>
  <c r="BD225" i="59"/>
  <c r="AZ225" i="59"/>
  <c r="AV225" i="59"/>
  <c r="AR225" i="59"/>
  <c r="AN225" i="59"/>
  <c r="AJ225" i="59"/>
  <c r="AF225" i="59"/>
  <c r="AB225" i="59"/>
  <c r="X225" i="59"/>
  <c r="T225" i="59"/>
  <c r="P225" i="59"/>
  <c r="BG225" i="59"/>
  <c r="BB225" i="59"/>
  <c r="AW225" i="59"/>
  <c r="AQ225" i="59"/>
  <c r="AL225" i="59"/>
  <c r="AG225" i="59"/>
  <c r="AA225" i="59"/>
  <c r="V225" i="59"/>
  <c r="Q225" i="59"/>
  <c r="L225" i="59"/>
  <c r="BF225" i="59"/>
  <c r="BA225" i="59"/>
  <c r="AU225" i="59"/>
  <c r="AP225" i="59"/>
  <c r="AK225" i="59"/>
  <c r="AE225" i="59"/>
  <c r="Z225" i="59"/>
  <c r="U225" i="59"/>
  <c r="O225" i="59"/>
  <c r="K225" i="59"/>
  <c r="BE225" i="59"/>
  <c r="AY225" i="59"/>
  <c r="AT225" i="59"/>
  <c r="AO225" i="59"/>
  <c r="AI225" i="59"/>
  <c r="AD225" i="59"/>
  <c r="Y225" i="59"/>
  <c r="S225" i="59"/>
  <c r="N225" i="59"/>
  <c r="BC225" i="59"/>
  <c r="AH225" i="59"/>
  <c r="M225" i="59"/>
  <c r="AX225" i="59"/>
  <c r="AC225" i="59"/>
  <c r="AS225" i="59"/>
  <c r="W225" i="59"/>
  <c r="AM225" i="59"/>
  <c r="J225" i="59"/>
  <c r="R225" i="59"/>
  <c r="BF181" i="59"/>
  <c r="BB181" i="59"/>
  <c r="AX181" i="59"/>
  <c r="AT181" i="59"/>
  <c r="AP181" i="59"/>
  <c r="AL181" i="59"/>
  <c r="AH181" i="59"/>
  <c r="AD181" i="59"/>
  <c r="Z181" i="59"/>
  <c r="V181" i="59"/>
  <c r="R181" i="59"/>
  <c r="N181" i="59"/>
  <c r="BE181" i="59"/>
  <c r="BA181" i="59"/>
  <c r="AW181" i="59"/>
  <c r="AS181" i="59"/>
  <c r="AO181" i="59"/>
  <c r="AK181" i="59"/>
  <c r="AG181" i="59"/>
  <c r="AC181" i="59"/>
  <c r="Y181" i="59"/>
  <c r="U181" i="59"/>
  <c r="Q181" i="59"/>
  <c r="M181" i="59"/>
  <c r="BD181" i="59"/>
  <c r="AZ181" i="59"/>
  <c r="AV181" i="59"/>
  <c r="AR181" i="59"/>
  <c r="AN181" i="59"/>
  <c r="AJ181" i="59"/>
  <c r="AF181" i="59"/>
  <c r="AB181" i="59"/>
  <c r="X181" i="59"/>
  <c r="T181" i="59"/>
  <c r="P181" i="59"/>
  <c r="L181" i="59"/>
  <c r="AY181" i="59"/>
  <c r="AI181" i="59"/>
  <c r="S181" i="59"/>
  <c r="AM181" i="59"/>
  <c r="AU181" i="59"/>
  <c r="AE181" i="59"/>
  <c r="O181" i="59"/>
  <c r="J181" i="59"/>
  <c r="BC181" i="59"/>
  <c r="BG181" i="59"/>
  <c r="AQ181" i="59"/>
  <c r="AA181" i="59"/>
  <c r="K181" i="59"/>
  <c r="W181" i="59"/>
  <c r="BE197" i="59"/>
  <c r="BA197" i="59"/>
  <c r="AW197" i="59"/>
  <c r="AS197" i="59"/>
  <c r="AO197" i="59"/>
  <c r="AK197" i="59"/>
  <c r="AG197" i="59"/>
  <c r="AC197" i="59"/>
  <c r="Y197" i="59"/>
  <c r="U197" i="59"/>
  <c r="Q197" i="59"/>
  <c r="M197" i="59"/>
  <c r="BD197" i="59"/>
  <c r="AZ197" i="59"/>
  <c r="AV197" i="59"/>
  <c r="AR197" i="59"/>
  <c r="AN197" i="59"/>
  <c r="AJ197" i="59"/>
  <c r="AF197" i="59"/>
  <c r="AB197" i="59"/>
  <c r="X197" i="59"/>
  <c r="T197" i="59"/>
  <c r="P197" i="59"/>
  <c r="L197" i="59"/>
  <c r="BG197" i="59"/>
  <c r="BC197" i="59"/>
  <c r="AY197" i="59"/>
  <c r="AU197" i="59"/>
  <c r="AQ197" i="59"/>
  <c r="AM197" i="59"/>
  <c r="AI197" i="59"/>
  <c r="AE197" i="59"/>
  <c r="AA197" i="59"/>
  <c r="W197" i="59"/>
  <c r="S197" i="59"/>
  <c r="O197" i="59"/>
  <c r="K197" i="59"/>
  <c r="AX197" i="59"/>
  <c r="AH197" i="59"/>
  <c r="R197" i="59"/>
  <c r="AT197" i="59"/>
  <c r="AD197" i="59"/>
  <c r="N197" i="59"/>
  <c r="BF197" i="59"/>
  <c r="AP197" i="59"/>
  <c r="Z197" i="59"/>
  <c r="AL197" i="59"/>
  <c r="BB197" i="59"/>
  <c r="V197" i="59"/>
  <c r="J197" i="59"/>
  <c r="BD190" i="59"/>
  <c r="AZ190" i="59"/>
  <c r="AV190" i="59"/>
  <c r="AR190" i="59"/>
  <c r="AN190" i="59"/>
  <c r="AJ190" i="59"/>
  <c r="AF190" i="59"/>
  <c r="AB190" i="59"/>
  <c r="X190" i="59"/>
  <c r="T190" i="59"/>
  <c r="P190" i="59"/>
  <c r="L190" i="59"/>
  <c r="BG190" i="59"/>
  <c r="BC190" i="59"/>
  <c r="AY190" i="59"/>
  <c r="AU190" i="59"/>
  <c r="AQ190" i="59"/>
  <c r="AM190" i="59"/>
  <c r="AI190" i="59"/>
  <c r="AE190" i="59"/>
  <c r="AA190" i="59"/>
  <c r="W190" i="59"/>
  <c r="S190" i="59"/>
  <c r="O190" i="59"/>
  <c r="K190" i="59"/>
  <c r="BF190" i="59"/>
  <c r="BB190" i="59"/>
  <c r="AX190" i="59"/>
  <c r="AT190" i="59"/>
  <c r="AP190" i="59"/>
  <c r="AL190" i="59"/>
  <c r="AH190" i="59"/>
  <c r="AD190" i="59"/>
  <c r="Z190" i="59"/>
  <c r="V190" i="59"/>
  <c r="R190" i="59"/>
  <c r="N190" i="59"/>
  <c r="BE190" i="59"/>
  <c r="AO190" i="59"/>
  <c r="Y190" i="59"/>
  <c r="BA190" i="59"/>
  <c r="AK190" i="59"/>
  <c r="U190" i="59"/>
  <c r="AW190" i="59"/>
  <c r="AG190" i="59"/>
  <c r="Q190" i="59"/>
  <c r="J190" i="59"/>
  <c r="AS190" i="59"/>
  <c r="M190" i="59"/>
  <c r="AC190" i="59"/>
  <c r="BD183" i="59"/>
  <c r="AZ183" i="59"/>
  <c r="AV183" i="59"/>
  <c r="AR183" i="59"/>
  <c r="AN183" i="59"/>
  <c r="AJ183" i="59"/>
  <c r="AF183" i="59"/>
  <c r="AB183" i="59"/>
  <c r="X183" i="59"/>
  <c r="T183" i="59"/>
  <c r="P183" i="59"/>
  <c r="L183" i="59"/>
  <c r="BG183" i="59"/>
  <c r="BC183" i="59"/>
  <c r="AY183" i="59"/>
  <c r="AU183" i="59"/>
  <c r="AQ183" i="59"/>
  <c r="AM183" i="59"/>
  <c r="AI183" i="59"/>
  <c r="AE183" i="59"/>
  <c r="AA183" i="59"/>
  <c r="W183" i="59"/>
  <c r="S183" i="59"/>
  <c r="O183" i="59"/>
  <c r="K183" i="59"/>
  <c r="BF183" i="59"/>
  <c r="BB183" i="59"/>
  <c r="AX183" i="59"/>
  <c r="AT183" i="59"/>
  <c r="AP183" i="59"/>
  <c r="AL183" i="59"/>
  <c r="AH183" i="59"/>
  <c r="AD183" i="59"/>
  <c r="Z183" i="59"/>
  <c r="V183" i="59"/>
  <c r="R183" i="59"/>
  <c r="N183" i="59"/>
  <c r="AW183" i="59"/>
  <c r="AG183" i="59"/>
  <c r="Q183" i="59"/>
  <c r="AK183" i="59"/>
  <c r="AS183" i="59"/>
  <c r="AC183" i="59"/>
  <c r="M183" i="59"/>
  <c r="BA183" i="59"/>
  <c r="U183" i="59"/>
  <c r="J183" i="59"/>
  <c r="BE183" i="59"/>
  <c r="AO183" i="59"/>
  <c r="Y183" i="59"/>
  <c r="BG199" i="59"/>
  <c r="BC199" i="59"/>
  <c r="AY199" i="59"/>
  <c r="AU199" i="59"/>
  <c r="AQ199" i="59"/>
  <c r="AM199" i="59"/>
  <c r="AI199" i="59"/>
  <c r="AE199" i="59"/>
  <c r="AA199" i="59"/>
  <c r="W199" i="59"/>
  <c r="S199" i="59"/>
  <c r="O199" i="59"/>
  <c r="K199" i="59"/>
  <c r="BE199" i="59"/>
  <c r="BA199" i="59"/>
  <c r="AW199" i="59"/>
  <c r="AS199" i="59"/>
  <c r="AO199" i="59"/>
  <c r="AK199" i="59"/>
  <c r="AG199" i="59"/>
  <c r="AC199" i="59"/>
  <c r="Y199" i="59"/>
  <c r="U199" i="59"/>
  <c r="Q199" i="59"/>
  <c r="M199" i="59"/>
  <c r="BF199" i="59"/>
  <c r="AX199" i="59"/>
  <c r="AP199" i="59"/>
  <c r="AH199" i="59"/>
  <c r="Z199" i="59"/>
  <c r="R199" i="59"/>
  <c r="BD199" i="59"/>
  <c r="AV199" i="59"/>
  <c r="AN199" i="59"/>
  <c r="AF199" i="59"/>
  <c r="X199" i="59"/>
  <c r="P199" i="59"/>
  <c r="BB199" i="59"/>
  <c r="AT199" i="59"/>
  <c r="AL199" i="59"/>
  <c r="AD199" i="59"/>
  <c r="V199" i="59"/>
  <c r="N199" i="59"/>
  <c r="AB199" i="59"/>
  <c r="AZ199" i="59"/>
  <c r="T199" i="59"/>
  <c r="AR199" i="59"/>
  <c r="L199" i="59"/>
  <c r="AJ199" i="59"/>
  <c r="J199" i="59"/>
  <c r="BF192" i="59"/>
  <c r="BB192" i="59"/>
  <c r="AX192" i="59"/>
  <c r="AT192" i="59"/>
  <c r="AP192" i="59"/>
  <c r="AL192" i="59"/>
  <c r="AH192" i="59"/>
  <c r="AD192" i="59"/>
  <c r="Z192" i="59"/>
  <c r="V192" i="59"/>
  <c r="R192" i="59"/>
  <c r="N192" i="59"/>
  <c r="BE192" i="59"/>
  <c r="BA192" i="59"/>
  <c r="AW192" i="59"/>
  <c r="AS192" i="59"/>
  <c r="AO192" i="59"/>
  <c r="AK192" i="59"/>
  <c r="AG192" i="59"/>
  <c r="AC192" i="59"/>
  <c r="Y192" i="59"/>
  <c r="U192" i="59"/>
  <c r="Q192" i="59"/>
  <c r="M192" i="59"/>
  <c r="BD192" i="59"/>
  <c r="AZ192" i="59"/>
  <c r="AV192" i="59"/>
  <c r="AR192" i="59"/>
  <c r="AN192" i="59"/>
  <c r="AJ192" i="59"/>
  <c r="AF192" i="59"/>
  <c r="AB192" i="59"/>
  <c r="X192" i="59"/>
  <c r="T192" i="59"/>
  <c r="P192" i="59"/>
  <c r="L192" i="59"/>
  <c r="BC192" i="59"/>
  <c r="AM192" i="59"/>
  <c r="W192" i="59"/>
  <c r="AY192" i="59"/>
  <c r="AI192" i="59"/>
  <c r="S192" i="59"/>
  <c r="AU192" i="59"/>
  <c r="AE192" i="59"/>
  <c r="O192" i="59"/>
  <c r="AA192" i="59"/>
  <c r="K192" i="59"/>
  <c r="AQ192" i="59"/>
  <c r="BG192" i="59"/>
  <c r="J192" i="59"/>
  <c r="BG219" i="59"/>
  <c r="BC219" i="59"/>
  <c r="AY219" i="59"/>
  <c r="AU219" i="59"/>
  <c r="AQ219" i="59"/>
  <c r="AM219" i="59"/>
  <c r="AI219" i="59"/>
  <c r="AE219" i="59"/>
  <c r="AA219" i="59"/>
  <c r="W219" i="59"/>
  <c r="S219" i="59"/>
  <c r="O219" i="59"/>
  <c r="K219" i="59"/>
  <c r="BF219" i="59"/>
  <c r="BB219" i="59"/>
  <c r="AX219" i="59"/>
  <c r="AT219" i="59"/>
  <c r="AP219" i="59"/>
  <c r="AL219" i="59"/>
  <c r="AH219" i="59"/>
  <c r="AD219" i="59"/>
  <c r="Z219" i="59"/>
  <c r="V219" i="59"/>
  <c r="R219" i="59"/>
  <c r="N219" i="59"/>
  <c r="BE219" i="59"/>
  <c r="BA219" i="59"/>
  <c r="AW219" i="59"/>
  <c r="AS219" i="59"/>
  <c r="AO219" i="59"/>
  <c r="AK219" i="59"/>
  <c r="AG219" i="59"/>
  <c r="AC219" i="59"/>
  <c r="Y219" i="59"/>
  <c r="U219" i="59"/>
  <c r="Q219" i="59"/>
  <c r="M219" i="59"/>
  <c r="BD219" i="59"/>
  <c r="AN219" i="59"/>
  <c r="X219" i="59"/>
  <c r="J219" i="59"/>
  <c r="AZ219" i="59"/>
  <c r="AJ219" i="59"/>
  <c r="T219" i="59"/>
  <c r="AV219" i="59"/>
  <c r="AF219" i="59"/>
  <c r="P219" i="59"/>
  <c r="AR219" i="59"/>
  <c r="AB219" i="59"/>
  <c r="L219" i="59"/>
  <c r="BE208" i="59"/>
  <c r="BA208" i="59"/>
  <c r="AW208" i="59"/>
  <c r="AS208" i="59"/>
  <c r="AO208" i="59"/>
  <c r="AK208" i="59"/>
  <c r="AG208" i="59"/>
  <c r="AC208" i="59"/>
  <c r="Y208" i="59"/>
  <c r="U208" i="59"/>
  <c r="Q208" i="59"/>
  <c r="M208" i="59"/>
  <c r="BD208" i="59"/>
  <c r="AZ208" i="59"/>
  <c r="AV208" i="59"/>
  <c r="AR208" i="59"/>
  <c r="AN208" i="59"/>
  <c r="AJ208" i="59"/>
  <c r="AF208" i="59"/>
  <c r="AB208" i="59"/>
  <c r="X208" i="59"/>
  <c r="T208" i="59"/>
  <c r="P208" i="59"/>
  <c r="L208" i="59"/>
  <c r="BG208" i="59"/>
  <c r="BC208" i="59"/>
  <c r="AY208" i="59"/>
  <c r="AU208" i="59"/>
  <c r="AQ208" i="59"/>
  <c r="AM208" i="59"/>
  <c r="AI208" i="59"/>
  <c r="AE208" i="59"/>
  <c r="AA208" i="59"/>
  <c r="W208" i="59"/>
  <c r="S208" i="59"/>
  <c r="O208" i="59"/>
  <c r="K208" i="59"/>
  <c r="AT208" i="59"/>
  <c r="AD208" i="59"/>
  <c r="N208" i="59"/>
  <c r="BF208" i="59"/>
  <c r="AP208" i="59"/>
  <c r="Z208" i="59"/>
  <c r="BB208" i="59"/>
  <c r="AL208" i="59"/>
  <c r="V208" i="59"/>
  <c r="R208" i="59"/>
  <c r="J208" i="59"/>
  <c r="AX208" i="59"/>
  <c r="AH208" i="59"/>
  <c r="BE224" i="59"/>
  <c r="BA224" i="59"/>
  <c r="AW224" i="59"/>
  <c r="AS224" i="59"/>
  <c r="AO224" i="59"/>
  <c r="AK224" i="59"/>
  <c r="AG224" i="59"/>
  <c r="AC224" i="59"/>
  <c r="Y224" i="59"/>
  <c r="U224" i="59"/>
  <c r="Q224" i="59"/>
  <c r="M224" i="59"/>
  <c r="BD224" i="59"/>
  <c r="AZ224" i="59"/>
  <c r="AV224" i="59"/>
  <c r="AR224" i="59"/>
  <c r="AN224" i="59"/>
  <c r="AJ224" i="59"/>
  <c r="AF224" i="59"/>
  <c r="AB224" i="59"/>
  <c r="X224" i="59"/>
  <c r="T224" i="59"/>
  <c r="P224" i="59"/>
  <c r="L224" i="59"/>
  <c r="BG224" i="59"/>
  <c r="BC224" i="59"/>
  <c r="AY224" i="59"/>
  <c r="AU224" i="59"/>
  <c r="AQ224" i="59"/>
  <c r="AM224" i="59"/>
  <c r="AI224" i="59"/>
  <c r="AE224" i="59"/>
  <c r="AA224" i="59"/>
  <c r="W224" i="59"/>
  <c r="S224" i="59"/>
  <c r="O224" i="59"/>
  <c r="K224" i="59"/>
  <c r="AT224" i="59"/>
  <c r="AD224" i="59"/>
  <c r="N224" i="59"/>
  <c r="BF224" i="59"/>
  <c r="AP224" i="59"/>
  <c r="Z224" i="59"/>
  <c r="BB224" i="59"/>
  <c r="AL224" i="59"/>
  <c r="V224" i="59"/>
  <c r="AX224" i="59"/>
  <c r="AH224" i="59"/>
  <c r="R224" i="59"/>
  <c r="J224" i="59"/>
  <c r="BE229" i="59"/>
  <c r="BA229" i="59"/>
  <c r="AW229" i="59"/>
  <c r="AS229" i="59"/>
  <c r="AO229" i="59"/>
  <c r="AK229" i="59"/>
  <c r="AG229" i="59"/>
  <c r="AC229" i="59"/>
  <c r="Y229" i="59"/>
  <c r="U229" i="59"/>
  <c r="Q229" i="59"/>
  <c r="M229" i="59"/>
  <c r="BD229" i="59"/>
  <c r="AZ229" i="59"/>
  <c r="AV229" i="59"/>
  <c r="AR229" i="59"/>
  <c r="AN229" i="59"/>
  <c r="AJ229" i="59"/>
  <c r="AF229" i="59"/>
  <c r="AB229" i="59"/>
  <c r="X229" i="59"/>
  <c r="T229" i="59"/>
  <c r="P229" i="59"/>
  <c r="L229" i="59"/>
  <c r="BG229" i="59"/>
  <c r="BC229" i="59"/>
  <c r="AY229" i="59"/>
  <c r="AU229" i="59"/>
  <c r="AQ229" i="59"/>
  <c r="AM229" i="59"/>
  <c r="AI229" i="59"/>
  <c r="AE229" i="59"/>
  <c r="AA229" i="59"/>
  <c r="W229" i="59"/>
  <c r="S229" i="59"/>
  <c r="O229" i="59"/>
  <c r="K229" i="59"/>
  <c r="BF229" i="59"/>
  <c r="AP229" i="59"/>
  <c r="Z229" i="59"/>
  <c r="BB229" i="59"/>
  <c r="AL229" i="59"/>
  <c r="V229" i="59"/>
  <c r="AX229" i="59"/>
  <c r="AH229" i="59"/>
  <c r="R229" i="59"/>
  <c r="N229" i="59"/>
  <c r="AT229" i="59"/>
  <c r="AD229" i="59"/>
  <c r="J229" i="59"/>
  <c r="BE189" i="59"/>
  <c r="BA189" i="59"/>
  <c r="AW189" i="59"/>
  <c r="AS189" i="59"/>
  <c r="AO189" i="59"/>
  <c r="AK189" i="59"/>
  <c r="AG189" i="59"/>
  <c r="AC189" i="59"/>
  <c r="Y189" i="59"/>
  <c r="U189" i="59"/>
  <c r="Q189" i="59"/>
  <c r="M189" i="59"/>
  <c r="BD189" i="59"/>
  <c r="AZ189" i="59"/>
  <c r="AV189" i="59"/>
  <c r="AR189" i="59"/>
  <c r="AN189" i="59"/>
  <c r="BG189" i="59"/>
  <c r="BC189" i="59"/>
  <c r="AY189" i="59"/>
  <c r="AU189" i="59"/>
  <c r="AQ189" i="59"/>
  <c r="AM189" i="59"/>
  <c r="AI189" i="59"/>
  <c r="AE189" i="59"/>
  <c r="AA189" i="59"/>
  <c r="W189" i="59"/>
  <c r="S189" i="59"/>
  <c r="O189" i="59"/>
  <c r="K189" i="59"/>
  <c r="BF189" i="59"/>
  <c r="AP189" i="59"/>
  <c r="AF189" i="59"/>
  <c r="X189" i="59"/>
  <c r="P189" i="59"/>
  <c r="BB189" i="59"/>
  <c r="AL189" i="59"/>
  <c r="AD189" i="59"/>
  <c r="V189" i="59"/>
  <c r="N189" i="59"/>
  <c r="AX189" i="59"/>
  <c r="AJ189" i="59"/>
  <c r="AB189" i="59"/>
  <c r="T189" i="59"/>
  <c r="L189" i="59"/>
  <c r="AT189" i="59"/>
  <c r="R189" i="59"/>
  <c r="AH189" i="59"/>
  <c r="J189" i="59"/>
  <c r="Z189" i="59"/>
  <c r="BD198" i="59"/>
  <c r="AZ198" i="59"/>
  <c r="AV198" i="59"/>
  <c r="AR198" i="59"/>
  <c r="AN198" i="59"/>
  <c r="AJ198" i="59"/>
  <c r="AF198" i="59"/>
  <c r="AB198" i="59"/>
  <c r="X198" i="59"/>
  <c r="BF198" i="59"/>
  <c r="BB198" i="59"/>
  <c r="AX198" i="59"/>
  <c r="AT198" i="59"/>
  <c r="AP198" i="59"/>
  <c r="AL198" i="59"/>
  <c r="AH198" i="59"/>
  <c r="AD198" i="59"/>
  <c r="Z198" i="59"/>
  <c r="V198" i="59"/>
  <c r="BG198" i="59"/>
  <c r="AY198" i="59"/>
  <c r="AQ198" i="59"/>
  <c r="AI198" i="59"/>
  <c r="AA198" i="59"/>
  <c r="T198" i="59"/>
  <c r="P198" i="59"/>
  <c r="L198" i="59"/>
  <c r="BE198" i="59"/>
  <c r="AW198" i="59"/>
  <c r="AO198" i="59"/>
  <c r="AG198" i="59"/>
  <c r="Y198" i="59"/>
  <c r="S198" i="59"/>
  <c r="O198" i="59"/>
  <c r="K198" i="59"/>
  <c r="BC198" i="59"/>
  <c r="AU198" i="59"/>
  <c r="AM198" i="59"/>
  <c r="AE198" i="59"/>
  <c r="W198" i="59"/>
  <c r="R198" i="59"/>
  <c r="N198" i="59"/>
  <c r="AS198" i="59"/>
  <c r="Q198" i="59"/>
  <c r="AK198" i="59"/>
  <c r="M198" i="59"/>
  <c r="AC198" i="59"/>
  <c r="J198" i="59"/>
  <c r="BA198" i="59"/>
  <c r="U198" i="59"/>
  <c r="BG184" i="59"/>
  <c r="BC184" i="59"/>
  <c r="AY184" i="59"/>
  <c r="AU184" i="59"/>
  <c r="AQ184" i="59"/>
  <c r="AM184" i="59"/>
  <c r="AI184" i="59"/>
  <c r="AE184" i="59"/>
  <c r="AA184" i="59"/>
  <c r="W184" i="59"/>
  <c r="S184" i="59"/>
  <c r="O184" i="59"/>
  <c r="K184" i="59"/>
  <c r="BF184" i="59"/>
  <c r="BB184" i="59"/>
  <c r="AX184" i="59"/>
  <c r="AT184" i="59"/>
  <c r="AP184" i="59"/>
  <c r="AL184" i="59"/>
  <c r="AH184" i="59"/>
  <c r="AD184" i="59"/>
  <c r="Z184" i="59"/>
  <c r="V184" i="59"/>
  <c r="R184" i="59"/>
  <c r="N184" i="59"/>
  <c r="BE184" i="59"/>
  <c r="BA184" i="59"/>
  <c r="AW184" i="59"/>
  <c r="AS184" i="59"/>
  <c r="AO184" i="59"/>
  <c r="AK184" i="59"/>
  <c r="AG184" i="59"/>
  <c r="AC184" i="59"/>
  <c r="Y184" i="59"/>
  <c r="U184" i="59"/>
  <c r="Q184" i="59"/>
  <c r="M184" i="59"/>
  <c r="AV184" i="59"/>
  <c r="AF184" i="59"/>
  <c r="P184" i="59"/>
  <c r="AZ184" i="59"/>
  <c r="T184" i="59"/>
  <c r="AR184" i="59"/>
  <c r="AB184" i="59"/>
  <c r="L184" i="59"/>
  <c r="AJ184" i="59"/>
  <c r="BD184" i="59"/>
  <c r="AN184" i="59"/>
  <c r="X184" i="59"/>
  <c r="J184" i="59"/>
  <c r="BG227" i="59"/>
  <c r="BC227" i="59"/>
  <c r="AY227" i="59"/>
  <c r="AU227" i="59"/>
  <c r="AQ227" i="59"/>
  <c r="AM227" i="59"/>
  <c r="AI227" i="59"/>
  <c r="AE227" i="59"/>
  <c r="AA227" i="59"/>
  <c r="W227" i="59"/>
  <c r="S227" i="59"/>
  <c r="O227" i="59"/>
  <c r="K227" i="59"/>
  <c r="BF227" i="59"/>
  <c r="BB227" i="59"/>
  <c r="AX227" i="59"/>
  <c r="AT227" i="59"/>
  <c r="AP227" i="59"/>
  <c r="AL227" i="59"/>
  <c r="AH227" i="59"/>
  <c r="AD227" i="59"/>
  <c r="Z227" i="59"/>
  <c r="V227" i="59"/>
  <c r="R227" i="59"/>
  <c r="N227" i="59"/>
  <c r="BE227" i="59"/>
  <c r="BA227" i="59"/>
  <c r="AW227" i="59"/>
  <c r="AS227" i="59"/>
  <c r="AR227" i="59"/>
  <c r="AJ227" i="59"/>
  <c r="AB227" i="59"/>
  <c r="T227" i="59"/>
  <c r="L227" i="59"/>
  <c r="BD227" i="59"/>
  <c r="AO227" i="59"/>
  <c r="AG227" i="59"/>
  <c r="Y227" i="59"/>
  <c r="Q227" i="59"/>
  <c r="AZ227" i="59"/>
  <c r="AN227" i="59"/>
  <c r="AF227" i="59"/>
  <c r="X227" i="59"/>
  <c r="P227" i="59"/>
  <c r="AV227" i="59"/>
  <c r="M227" i="59"/>
  <c r="AK227" i="59"/>
  <c r="AC227" i="59"/>
  <c r="J227" i="59"/>
  <c r="U227" i="59"/>
  <c r="BE213" i="59"/>
  <c r="BA213" i="59"/>
  <c r="AW213" i="59"/>
  <c r="AS213" i="59"/>
  <c r="AO213" i="59"/>
  <c r="BD213" i="59"/>
  <c r="AZ213" i="59"/>
  <c r="AV213" i="59"/>
  <c r="AR213" i="59"/>
  <c r="AN213" i="59"/>
  <c r="AJ213" i="59"/>
  <c r="AF213" i="59"/>
  <c r="BB213" i="59"/>
  <c r="AT213" i="59"/>
  <c r="AL213" i="59"/>
  <c r="AG213" i="59"/>
  <c r="AB213" i="59"/>
  <c r="X213" i="59"/>
  <c r="T213" i="59"/>
  <c r="P213" i="59"/>
  <c r="L213" i="59"/>
  <c r="BG213" i="59"/>
  <c r="AY213" i="59"/>
  <c r="AQ213" i="59"/>
  <c r="AK213" i="59"/>
  <c r="AE213" i="59"/>
  <c r="AA213" i="59"/>
  <c r="W213" i="59"/>
  <c r="S213" i="59"/>
  <c r="O213" i="59"/>
  <c r="K213" i="59"/>
  <c r="BF213" i="59"/>
  <c r="AX213" i="59"/>
  <c r="AP213" i="59"/>
  <c r="AI213" i="59"/>
  <c r="AD213" i="59"/>
  <c r="Z213" i="59"/>
  <c r="V213" i="59"/>
  <c r="R213" i="59"/>
  <c r="N213" i="59"/>
  <c r="J213" i="59"/>
  <c r="AU213" i="59"/>
  <c r="Y213" i="59"/>
  <c r="AM213" i="59"/>
  <c r="U213" i="59"/>
  <c r="AH213" i="59"/>
  <c r="Q213" i="59"/>
  <c r="AC213" i="59"/>
  <c r="M213" i="59"/>
  <c r="BC213" i="59"/>
  <c r="BE217" i="59"/>
  <c r="BA217" i="59"/>
  <c r="AW217" i="59"/>
  <c r="AS217" i="59"/>
  <c r="AO217" i="59"/>
  <c r="AK217" i="59"/>
  <c r="AG217" i="59"/>
  <c r="AC217" i="59"/>
  <c r="Y217" i="59"/>
  <c r="U217" i="59"/>
  <c r="Q217" i="59"/>
  <c r="M217" i="59"/>
  <c r="BD217" i="59"/>
  <c r="AZ217" i="59"/>
  <c r="AV217" i="59"/>
  <c r="AR217" i="59"/>
  <c r="AN217" i="59"/>
  <c r="AJ217" i="59"/>
  <c r="AF217" i="59"/>
  <c r="AB217" i="59"/>
  <c r="X217" i="59"/>
  <c r="T217" i="59"/>
  <c r="P217" i="59"/>
  <c r="L217" i="59"/>
  <c r="BG217" i="59"/>
  <c r="BC217" i="59"/>
  <c r="AY217" i="59"/>
  <c r="AU217" i="59"/>
  <c r="AQ217" i="59"/>
  <c r="AM217" i="59"/>
  <c r="AI217" i="59"/>
  <c r="AE217" i="59"/>
  <c r="AA217" i="59"/>
  <c r="W217" i="59"/>
  <c r="S217" i="59"/>
  <c r="O217" i="59"/>
  <c r="K217" i="59"/>
  <c r="BF217" i="59"/>
  <c r="AP217" i="59"/>
  <c r="Z217" i="59"/>
  <c r="BB217" i="59"/>
  <c r="AL217" i="59"/>
  <c r="V217" i="59"/>
  <c r="AX217" i="59"/>
  <c r="AH217" i="59"/>
  <c r="R217" i="59"/>
  <c r="J217" i="59"/>
  <c r="N217" i="59"/>
  <c r="AT217" i="59"/>
  <c r="AD217" i="59"/>
  <c r="BF185" i="59"/>
  <c r="BB185" i="59"/>
  <c r="AX185" i="59"/>
  <c r="AT185" i="59"/>
  <c r="AP185" i="59"/>
  <c r="AL185" i="59"/>
  <c r="AH185" i="59"/>
  <c r="AD185" i="59"/>
  <c r="Z185" i="59"/>
  <c r="V185" i="59"/>
  <c r="R185" i="59"/>
  <c r="N185" i="59"/>
  <c r="BE185" i="59"/>
  <c r="BA185" i="59"/>
  <c r="AW185" i="59"/>
  <c r="AS185" i="59"/>
  <c r="AO185" i="59"/>
  <c r="AK185" i="59"/>
  <c r="AG185" i="59"/>
  <c r="AC185" i="59"/>
  <c r="Y185" i="59"/>
  <c r="U185" i="59"/>
  <c r="Q185" i="59"/>
  <c r="M185" i="59"/>
  <c r="BD185" i="59"/>
  <c r="AZ185" i="59"/>
  <c r="AV185" i="59"/>
  <c r="AR185" i="59"/>
  <c r="AN185" i="59"/>
  <c r="AJ185" i="59"/>
  <c r="AF185" i="59"/>
  <c r="AB185" i="59"/>
  <c r="X185" i="59"/>
  <c r="T185" i="59"/>
  <c r="P185" i="59"/>
  <c r="L185" i="59"/>
  <c r="AU185" i="59"/>
  <c r="AE185" i="59"/>
  <c r="O185" i="59"/>
  <c r="AI185" i="59"/>
  <c r="BG185" i="59"/>
  <c r="AQ185" i="59"/>
  <c r="AA185" i="59"/>
  <c r="K185" i="59"/>
  <c r="J185" i="59"/>
  <c r="AY185" i="59"/>
  <c r="S185" i="59"/>
  <c r="BC185" i="59"/>
  <c r="AM185" i="59"/>
  <c r="W185" i="59"/>
  <c r="BE201" i="59"/>
  <c r="BA201" i="59"/>
  <c r="AW201" i="59"/>
  <c r="AS201" i="59"/>
  <c r="AO201" i="59"/>
  <c r="AK201" i="59"/>
  <c r="AG201" i="59"/>
  <c r="AC201" i="59"/>
  <c r="Y201" i="59"/>
  <c r="U201" i="59"/>
  <c r="Q201" i="59"/>
  <c r="M201" i="59"/>
  <c r="BG201" i="59"/>
  <c r="BC201" i="59"/>
  <c r="AY201" i="59"/>
  <c r="AU201" i="59"/>
  <c r="AQ201" i="59"/>
  <c r="AM201" i="59"/>
  <c r="AI201" i="59"/>
  <c r="AE201" i="59"/>
  <c r="AA201" i="59"/>
  <c r="W201" i="59"/>
  <c r="S201" i="59"/>
  <c r="O201" i="59"/>
  <c r="K201" i="59"/>
  <c r="BD201" i="59"/>
  <c r="AV201" i="59"/>
  <c r="AN201" i="59"/>
  <c r="AF201" i="59"/>
  <c r="X201" i="59"/>
  <c r="P201" i="59"/>
  <c r="BB201" i="59"/>
  <c r="AT201" i="59"/>
  <c r="AL201" i="59"/>
  <c r="AD201" i="59"/>
  <c r="V201" i="59"/>
  <c r="N201" i="59"/>
  <c r="AZ201" i="59"/>
  <c r="AR201" i="59"/>
  <c r="AJ201" i="59"/>
  <c r="AB201" i="59"/>
  <c r="T201" i="59"/>
  <c r="L201" i="59"/>
  <c r="BF201" i="59"/>
  <c r="Z201" i="59"/>
  <c r="AX201" i="59"/>
  <c r="R201" i="59"/>
  <c r="AP201" i="59"/>
  <c r="AH201" i="59"/>
  <c r="J201" i="59"/>
  <c r="BD194" i="59"/>
  <c r="AZ194" i="59"/>
  <c r="AV194" i="59"/>
  <c r="AR194" i="59"/>
  <c r="AN194" i="59"/>
  <c r="AJ194" i="59"/>
  <c r="AF194" i="59"/>
  <c r="AB194" i="59"/>
  <c r="X194" i="59"/>
  <c r="T194" i="59"/>
  <c r="P194" i="59"/>
  <c r="L194" i="59"/>
  <c r="BG194" i="59"/>
  <c r="BC194" i="59"/>
  <c r="AY194" i="59"/>
  <c r="AU194" i="59"/>
  <c r="AQ194" i="59"/>
  <c r="AM194" i="59"/>
  <c r="AI194" i="59"/>
  <c r="AE194" i="59"/>
  <c r="AA194" i="59"/>
  <c r="W194" i="59"/>
  <c r="S194" i="59"/>
  <c r="O194" i="59"/>
  <c r="K194" i="59"/>
  <c r="BF194" i="59"/>
  <c r="BB194" i="59"/>
  <c r="AX194" i="59"/>
  <c r="AT194" i="59"/>
  <c r="AP194" i="59"/>
  <c r="AL194" i="59"/>
  <c r="AH194" i="59"/>
  <c r="AD194" i="59"/>
  <c r="Z194" i="59"/>
  <c r="V194" i="59"/>
  <c r="R194" i="59"/>
  <c r="N194" i="59"/>
  <c r="BA194" i="59"/>
  <c r="AK194" i="59"/>
  <c r="U194" i="59"/>
  <c r="AW194" i="59"/>
  <c r="AG194" i="59"/>
  <c r="Q194" i="59"/>
  <c r="AS194" i="59"/>
  <c r="AC194" i="59"/>
  <c r="M194" i="59"/>
  <c r="BE194" i="59"/>
  <c r="J194" i="59"/>
  <c r="AO194" i="59"/>
  <c r="Y194" i="59"/>
  <c r="BD187" i="59"/>
  <c r="AZ187" i="59"/>
  <c r="AV187" i="59"/>
  <c r="AR187" i="59"/>
  <c r="AN187" i="59"/>
  <c r="AJ187" i="59"/>
  <c r="AF187" i="59"/>
  <c r="AB187" i="59"/>
  <c r="X187" i="59"/>
  <c r="T187" i="59"/>
  <c r="P187" i="59"/>
  <c r="L187" i="59"/>
  <c r="BG187" i="59"/>
  <c r="BC187" i="59"/>
  <c r="AY187" i="59"/>
  <c r="AU187" i="59"/>
  <c r="AQ187" i="59"/>
  <c r="AM187" i="59"/>
  <c r="AI187" i="59"/>
  <c r="AE187" i="59"/>
  <c r="AA187" i="59"/>
  <c r="W187" i="59"/>
  <c r="S187" i="59"/>
  <c r="O187" i="59"/>
  <c r="K187" i="59"/>
  <c r="BF187" i="59"/>
  <c r="BB187" i="59"/>
  <c r="AX187" i="59"/>
  <c r="AT187" i="59"/>
  <c r="AP187" i="59"/>
  <c r="AL187" i="59"/>
  <c r="AH187" i="59"/>
  <c r="AD187" i="59"/>
  <c r="Z187" i="59"/>
  <c r="V187" i="59"/>
  <c r="R187" i="59"/>
  <c r="N187" i="59"/>
  <c r="AS187" i="59"/>
  <c r="AC187" i="59"/>
  <c r="M187" i="59"/>
  <c r="AG187" i="59"/>
  <c r="BE187" i="59"/>
  <c r="AO187" i="59"/>
  <c r="Y187" i="59"/>
  <c r="AW187" i="59"/>
  <c r="Q187" i="59"/>
  <c r="BA187" i="59"/>
  <c r="AK187" i="59"/>
  <c r="U187" i="59"/>
  <c r="J187" i="59"/>
  <c r="BG180" i="59"/>
  <c r="BC180" i="59"/>
  <c r="AY180" i="59"/>
  <c r="AU180" i="59"/>
  <c r="AQ180" i="59"/>
  <c r="AM180" i="59"/>
  <c r="AI180" i="59"/>
  <c r="AE180" i="59"/>
  <c r="AA180" i="59"/>
  <c r="W180" i="59"/>
  <c r="S180" i="59"/>
  <c r="O180" i="59"/>
  <c r="K180" i="59"/>
  <c r="BF180" i="59"/>
  <c r="BB180" i="59"/>
  <c r="AX180" i="59"/>
  <c r="AT180" i="59"/>
  <c r="AP180" i="59"/>
  <c r="AL180" i="59"/>
  <c r="AH180" i="59"/>
  <c r="AD180" i="59"/>
  <c r="Z180" i="59"/>
  <c r="V180" i="59"/>
  <c r="R180" i="59"/>
  <c r="N180" i="59"/>
  <c r="BE180" i="59"/>
  <c r="BA180" i="59"/>
  <c r="AW180" i="59"/>
  <c r="AS180" i="59"/>
  <c r="AO180" i="59"/>
  <c r="AK180" i="59"/>
  <c r="AG180" i="59"/>
  <c r="AC180" i="59"/>
  <c r="AZ180" i="59"/>
  <c r="AJ180" i="59"/>
  <c r="X180" i="59"/>
  <c r="P180" i="59"/>
  <c r="AN180" i="59"/>
  <c r="Q180" i="59"/>
  <c r="AV180" i="59"/>
  <c r="AF180" i="59"/>
  <c r="U180" i="59"/>
  <c r="M180" i="59"/>
  <c r="BD180" i="59"/>
  <c r="Y180" i="59"/>
  <c r="AR180" i="59"/>
  <c r="AB180" i="59"/>
  <c r="T180" i="59"/>
  <c r="L180" i="59"/>
  <c r="J180" i="59"/>
  <c r="BF196" i="59"/>
  <c r="BB196" i="59"/>
  <c r="AX196" i="59"/>
  <c r="AT196" i="59"/>
  <c r="AP196" i="59"/>
  <c r="AL196" i="59"/>
  <c r="AH196" i="59"/>
  <c r="AD196" i="59"/>
  <c r="Z196" i="59"/>
  <c r="V196" i="59"/>
  <c r="R196" i="59"/>
  <c r="N196" i="59"/>
  <c r="BE196" i="59"/>
  <c r="BA196" i="59"/>
  <c r="AW196" i="59"/>
  <c r="AS196" i="59"/>
  <c r="AO196" i="59"/>
  <c r="AK196" i="59"/>
  <c r="AG196" i="59"/>
  <c r="AC196" i="59"/>
  <c r="Y196" i="59"/>
  <c r="U196" i="59"/>
  <c r="Q196" i="59"/>
  <c r="M196" i="59"/>
  <c r="BD196" i="59"/>
  <c r="AZ196" i="59"/>
  <c r="AV196" i="59"/>
  <c r="AR196" i="59"/>
  <c r="AN196" i="59"/>
  <c r="AJ196" i="59"/>
  <c r="AF196" i="59"/>
  <c r="AB196" i="59"/>
  <c r="X196" i="59"/>
  <c r="T196" i="59"/>
  <c r="P196" i="59"/>
  <c r="L196" i="59"/>
  <c r="AY196" i="59"/>
  <c r="AI196" i="59"/>
  <c r="S196" i="59"/>
  <c r="AU196" i="59"/>
  <c r="AE196" i="59"/>
  <c r="O196" i="59"/>
  <c r="BG196" i="59"/>
  <c r="AQ196" i="59"/>
  <c r="AA196" i="59"/>
  <c r="K196" i="59"/>
  <c r="W196" i="59"/>
  <c r="AM196" i="59"/>
  <c r="BC196" i="59"/>
  <c r="J196" i="59"/>
  <c r="BF223" i="59"/>
  <c r="BB223" i="59"/>
  <c r="AX223" i="59"/>
  <c r="AT223" i="59"/>
  <c r="AP223" i="59"/>
  <c r="AL223" i="59"/>
  <c r="AH223" i="59"/>
  <c r="AD223" i="59"/>
  <c r="Z223" i="59"/>
  <c r="V223" i="59"/>
  <c r="R223" i="59"/>
  <c r="N223" i="59"/>
  <c r="BE223" i="59"/>
  <c r="BA223" i="59"/>
  <c r="AW223" i="59"/>
  <c r="AS223" i="59"/>
  <c r="AO223" i="59"/>
  <c r="AK223" i="59"/>
  <c r="AG223" i="59"/>
  <c r="AC223" i="59"/>
  <c r="Y223" i="59"/>
  <c r="U223" i="59"/>
  <c r="Q223" i="59"/>
  <c r="M223" i="59"/>
  <c r="BD223" i="59"/>
  <c r="AZ223" i="59"/>
  <c r="AV223" i="59"/>
  <c r="AR223" i="59"/>
  <c r="AN223" i="59"/>
  <c r="AJ223" i="59"/>
  <c r="AF223" i="59"/>
  <c r="AB223" i="59"/>
  <c r="X223" i="59"/>
  <c r="T223" i="59"/>
  <c r="P223" i="59"/>
  <c r="L223" i="59"/>
  <c r="AU223" i="59"/>
  <c r="AE223" i="59"/>
  <c r="O223" i="59"/>
  <c r="BG223" i="59"/>
  <c r="AQ223" i="59"/>
  <c r="AA223" i="59"/>
  <c r="K223" i="59"/>
  <c r="BC223" i="59"/>
  <c r="AM223" i="59"/>
  <c r="W223" i="59"/>
  <c r="AI223" i="59"/>
  <c r="J223" i="59"/>
  <c r="S223" i="59"/>
  <c r="AY223" i="59"/>
  <c r="BE212" i="59"/>
  <c r="BA212" i="59"/>
  <c r="AW212" i="59"/>
  <c r="AS212" i="59"/>
  <c r="AO212" i="59"/>
  <c r="AK212" i="59"/>
  <c r="AG212" i="59"/>
  <c r="AC212" i="59"/>
  <c r="Y212" i="59"/>
  <c r="U212" i="59"/>
  <c r="Q212" i="59"/>
  <c r="M212" i="59"/>
  <c r="BD212" i="59"/>
  <c r="AZ212" i="59"/>
  <c r="AV212" i="59"/>
  <c r="AR212" i="59"/>
  <c r="AN212" i="59"/>
  <c r="AJ212" i="59"/>
  <c r="AF212" i="59"/>
  <c r="AB212" i="59"/>
  <c r="X212" i="59"/>
  <c r="T212" i="59"/>
  <c r="P212" i="59"/>
  <c r="L212" i="59"/>
  <c r="BG212" i="59"/>
  <c r="BC212" i="59"/>
  <c r="AY212" i="59"/>
  <c r="AU212" i="59"/>
  <c r="AQ212" i="59"/>
  <c r="AM212" i="59"/>
  <c r="AI212" i="59"/>
  <c r="AE212" i="59"/>
  <c r="AA212" i="59"/>
  <c r="W212" i="59"/>
  <c r="S212" i="59"/>
  <c r="O212" i="59"/>
  <c r="K212" i="59"/>
  <c r="BF212" i="59"/>
  <c r="AP212" i="59"/>
  <c r="Z212" i="59"/>
  <c r="BB212" i="59"/>
  <c r="AL212" i="59"/>
  <c r="V212" i="59"/>
  <c r="AX212" i="59"/>
  <c r="AH212" i="59"/>
  <c r="R212" i="59"/>
  <c r="J212" i="59"/>
  <c r="N212" i="59"/>
  <c r="AT212" i="59"/>
  <c r="AD212" i="59"/>
  <c r="BF228" i="59"/>
  <c r="BB228" i="59"/>
  <c r="AX228" i="59"/>
  <c r="AT228" i="59"/>
  <c r="AP228" i="59"/>
  <c r="AL228" i="59"/>
  <c r="AH228" i="59"/>
  <c r="AD228" i="59"/>
  <c r="Z228" i="59"/>
  <c r="V228" i="59"/>
  <c r="R228" i="59"/>
  <c r="N228" i="59"/>
  <c r="BE228" i="59"/>
  <c r="BA228" i="59"/>
  <c r="AW228" i="59"/>
  <c r="AS228" i="59"/>
  <c r="AO228" i="59"/>
  <c r="AK228" i="59"/>
  <c r="AG228" i="59"/>
  <c r="AC228" i="59"/>
  <c r="Y228" i="59"/>
  <c r="U228" i="59"/>
  <c r="Q228" i="59"/>
  <c r="M228" i="59"/>
  <c r="BD228" i="59"/>
  <c r="AZ228" i="59"/>
  <c r="AV228" i="59"/>
  <c r="AR228" i="59"/>
  <c r="AN228" i="59"/>
  <c r="AJ228" i="59"/>
  <c r="AF228" i="59"/>
  <c r="AB228" i="59"/>
  <c r="X228" i="59"/>
  <c r="T228" i="59"/>
  <c r="P228" i="59"/>
  <c r="L228" i="59"/>
  <c r="BG228" i="59"/>
  <c r="AQ228" i="59"/>
  <c r="AA228" i="59"/>
  <c r="K228" i="59"/>
  <c r="BC228" i="59"/>
  <c r="AM228" i="59"/>
  <c r="W228" i="59"/>
  <c r="AY228" i="59"/>
  <c r="AI228" i="59"/>
  <c r="S228" i="59"/>
  <c r="AU228" i="59"/>
  <c r="AE228" i="59"/>
  <c r="O228" i="59"/>
  <c r="J228" i="59"/>
  <c r="BD209" i="59"/>
  <c r="AZ209" i="59"/>
  <c r="AV209" i="59"/>
  <c r="AR209" i="59"/>
  <c r="AN209" i="59"/>
  <c r="AJ209" i="59"/>
  <c r="AF209" i="59"/>
  <c r="AB209" i="59"/>
  <c r="X209" i="59"/>
  <c r="T209" i="59"/>
  <c r="P209" i="59"/>
  <c r="L209" i="59"/>
  <c r="BG209" i="59"/>
  <c r="BC209" i="59"/>
  <c r="AY209" i="59"/>
  <c r="AU209" i="59"/>
  <c r="AQ209" i="59"/>
  <c r="AM209" i="59"/>
  <c r="AI209" i="59"/>
  <c r="AE209" i="59"/>
  <c r="AA209" i="59"/>
  <c r="W209" i="59"/>
  <c r="S209" i="59"/>
  <c r="O209" i="59"/>
  <c r="K209" i="59"/>
  <c r="BF209" i="59"/>
  <c r="BB209" i="59"/>
  <c r="AX209" i="59"/>
  <c r="AT209" i="59"/>
  <c r="AP209" i="59"/>
  <c r="AL209" i="59"/>
  <c r="AH209" i="59"/>
  <c r="AD209" i="59"/>
  <c r="Z209" i="59"/>
  <c r="V209" i="59"/>
  <c r="R209" i="59"/>
  <c r="N209" i="59"/>
  <c r="J209" i="59"/>
  <c r="AS209" i="59"/>
  <c r="AC209" i="59"/>
  <c r="M209" i="59"/>
  <c r="BE209" i="59"/>
  <c r="AO209" i="59"/>
  <c r="Y209" i="59"/>
  <c r="BA209" i="59"/>
  <c r="AK209" i="59"/>
  <c r="U209" i="59"/>
  <c r="AG209" i="59"/>
  <c r="Q209" i="59"/>
  <c r="AW209" i="59"/>
  <c r="C68" i="53"/>
  <c r="C67" i="53"/>
  <c r="B2" i="53" l="1"/>
  <c r="B2" i="52"/>
  <c r="C70" i="53" l="1"/>
  <c r="D70" i="53"/>
  <c r="D16" i="58" l="1"/>
  <c r="P9" i="56"/>
  <c r="B59" i="59"/>
  <c r="I18" i="57"/>
  <c r="H15" i="61"/>
  <c r="C13" i="60"/>
  <c r="E55" i="59"/>
  <c r="E74" i="59" s="1"/>
  <c r="E49" i="59"/>
  <c r="E67" i="59" s="1"/>
  <c r="E54" i="59"/>
  <c r="E75" i="59" s="1"/>
  <c r="G75" i="59" s="1"/>
  <c r="E48" i="59"/>
  <c r="E68" i="59" s="1"/>
  <c r="G68" i="59" s="1"/>
  <c r="E50" i="59"/>
  <c r="E69" i="59" s="1"/>
  <c r="G69" i="59" s="1"/>
  <c r="E53" i="59"/>
  <c r="D204" i="59"/>
  <c r="J140" i="59"/>
  <c r="E64" i="59"/>
  <c r="B136" i="59"/>
  <c r="D174" i="59"/>
  <c r="B39" i="59"/>
  <c r="E47" i="59"/>
  <c r="E70" i="59" s="1"/>
  <c r="G70" i="59" s="1"/>
  <c r="H18" i="57"/>
  <c r="T9" i="56"/>
  <c r="I9" i="56"/>
  <c r="H9" i="56"/>
  <c r="Q9" i="56"/>
  <c r="E78" i="59"/>
  <c r="B71" i="48"/>
  <c r="H47" i="58"/>
  <c r="B6" i="58"/>
  <c r="G18" i="57"/>
  <c r="S9" i="56"/>
  <c r="N9" i="56"/>
  <c r="B7" i="57"/>
  <c r="H13" i="58"/>
  <c r="J18" i="57"/>
  <c r="F18" i="57"/>
  <c r="R9" i="56"/>
  <c r="L9" i="56"/>
  <c r="G9" i="56"/>
  <c r="E45" i="59"/>
  <c r="D50" i="58"/>
  <c r="K9" i="56"/>
  <c r="L16" i="54"/>
  <c r="J7" i="54"/>
  <c r="AA73" i="48"/>
  <c r="W73" i="48"/>
  <c r="S73" i="48"/>
  <c r="O73" i="48"/>
  <c r="Z17" i="48"/>
  <c r="V17" i="48"/>
  <c r="R17" i="48"/>
  <c r="N17" i="48"/>
  <c r="X73" i="48"/>
  <c r="P73" i="48"/>
  <c r="S17" i="48"/>
  <c r="E16" i="54"/>
  <c r="F7" i="54"/>
  <c r="Z73" i="48"/>
  <c r="V73" i="48"/>
  <c r="R73" i="48"/>
  <c r="N73" i="48"/>
  <c r="Y17" i="48"/>
  <c r="U17" i="48"/>
  <c r="Q17" i="48"/>
  <c r="B15" i="48"/>
  <c r="K7" i="54"/>
  <c r="AA17" i="48"/>
  <c r="O17" i="48"/>
  <c r="L7" i="54"/>
  <c r="E7" i="54"/>
  <c r="Y73" i="48"/>
  <c r="U73" i="48"/>
  <c r="Q73" i="48"/>
  <c r="C73" i="48"/>
  <c r="X17" i="48"/>
  <c r="T17" i="48"/>
  <c r="P17" i="48"/>
  <c r="C17" i="48"/>
  <c r="T73" i="48"/>
  <c r="W17" i="48"/>
  <c r="G118" i="59"/>
  <c r="B2" i="59"/>
  <c r="K205" i="59"/>
  <c r="L205" i="59" s="1"/>
  <c r="M205" i="59" s="1"/>
  <c r="N205" i="59" s="1"/>
  <c r="O205" i="59" s="1"/>
  <c r="P205" i="59" s="1"/>
  <c r="Q205" i="59" s="1"/>
  <c r="R205" i="59" s="1"/>
  <c r="S205" i="59" s="1"/>
  <c r="T205" i="59" s="1"/>
  <c r="U205" i="59" s="1"/>
  <c r="V205" i="59" s="1"/>
  <c r="W205" i="59" s="1"/>
  <c r="X205" i="59" s="1"/>
  <c r="Y205" i="59" s="1"/>
  <c r="Z205" i="59" s="1"/>
  <c r="AA205" i="59" s="1"/>
  <c r="AB205" i="59" s="1"/>
  <c r="AC205" i="59" s="1"/>
  <c r="AD205" i="59" s="1"/>
  <c r="AE205" i="59" s="1"/>
  <c r="AF205" i="59" s="1"/>
  <c r="AG205" i="59" s="1"/>
  <c r="AH205" i="59" s="1"/>
  <c r="AI205" i="59" s="1"/>
  <c r="AJ205" i="59" s="1"/>
  <c r="AK205" i="59" s="1"/>
  <c r="AL205" i="59" s="1"/>
  <c r="AM205" i="59" s="1"/>
  <c r="AN205" i="59" s="1"/>
  <c r="AO205" i="59" s="1"/>
  <c r="AP205" i="59" s="1"/>
  <c r="AQ205" i="59" s="1"/>
  <c r="AR205" i="59" s="1"/>
  <c r="AS205" i="59" s="1"/>
  <c r="AT205" i="59" s="1"/>
  <c r="AU205" i="59" s="1"/>
  <c r="AV205" i="59" s="1"/>
  <c r="AW205" i="59" s="1"/>
  <c r="AX205" i="59" s="1"/>
  <c r="AY205" i="59" s="1"/>
  <c r="AZ205" i="59" s="1"/>
  <c r="BA205" i="59" s="1"/>
  <c r="BB205" i="59" s="1"/>
  <c r="BC205" i="59" s="1"/>
  <c r="BD205" i="59" s="1"/>
  <c r="BE205" i="59" s="1"/>
  <c r="BF205" i="59" s="1"/>
  <c r="BG205" i="59" s="1"/>
  <c r="K175" i="59"/>
  <c r="L175" i="59" s="1"/>
  <c r="M175" i="59" s="1"/>
  <c r="N175" i="59" s="1"/>
  <c r="O175" i="59" s="1"/>
  <c r="P175" i="59" s="1"/>
  <c r="Q175" i="59" s="1"/>
  <c r="R175" i="59" s="1"/>
  <c r="S175" i="59" s="1"/>
  <c r="T175" i="59" s="1"/>
  <c r="U175" i="59" s="1"/>
  <c r="V175" i="59" s="1"/>
  <c r="W175" i="59" s="1"/>
  <c r="X175" i="59" s="1"/>
  <c r="Y175" i="59" s="1"/>
  <c r="Z175" i="59" s="1"/>
  <c r="AA175" i="59" s="1"/>
  <c r="AB175" i="59" s="1"/>
  <c r="AC175" i="59" s="1"/>
  <c r="AD175" i="59" s="1"/>
  <c r="AE175" i="59" s="1"/>
  <c r="AF175" i="59" s="1"/>
  <c r="AG175" i="59" s="1"/>
  <c r="AH175" i="59" s="1"/>
  <c r="AI175" i="59" s="1"/>
  <c r="AJ175" i="59" s="1"/>
  <c r="AK175" i="59" s="1"/>
  <c r="AL175" i="59" s="1"/>
  <c r="AM175" i="59" s="1"/>
  <c r="AN175" i="59" s="1"/>
  <c r="AO175" i="59" s="1"/>
  <c r="AP175" i="59" s="1"/>
  <c r="AQ175" i="59" s="1"/>
  <c r="AR175" i="59" s="1"/>
  <c r="AS175" i="59" s="1"/>
  <c r="AT175" i="59" s="1"/>
  <c r="AU175" i="59" s="1"/>
  <c r="AV175" i="59" s="1"/>
  <c r="AW175" i="59" s="1"/>
  <c r="AX175" i="59" s="1"/>
  <c r="AY175" i="59" s="1"/>
  <c r="AZ175" i="59" s="1"/>
  <c r="BA175" i="59" s="1"/>
  <c r="BB175" i="59" s="1"/>
  <c r="BC175" i="59" s="1"/>
  <c r="BD175" i="59" s="1"/>
  <c r="BE175" i="59" s="1"/>
  <c r="BF175" i="59" s="1"/>
  <c r="BG175" i="59" s="1"/>
  <c r="BG149" i="59"/>
  <c r="BF149" i="59"/>
  <c r="BE149" i="59"/>
  <c r="BD149" i="59"/>
  <c r="BC149" i="59"/>
  <c r="BB149" i="59"/>
  <c r="BA149" i="59"/>
  <c r="AZ149" i="59"/>
  <c r="AY149" i="59"/>
  <c r="AX149" i="59"/>
  <c r="AW149" i="59"/>
  <c r="AV149" i="59"/>
  <c r="AU149" i="59"/>
  <c r="AT149" i="59"/>
  <c r="AS149" i="59"/>
  <c r="AR149" i="59"/>
  <c r="AQ149" i="59"/>
  <c r="AP149" i="59"/>
  <c r="AO149" i="59"/>
  <c r="AN149" i="59"/>
  <c r="AM149" i="59"/>
  <c r="AL149" i="59"/>
  <c r="AK149" i="59"/>
  <c r="AJ149" i="59"/>
  <c r="AI149" i="59"/>
  <c r="AH149" i="59"/>
  <c r="AG149" i="59"/>
  <c r="AF149" i="59"/>
  <c r="AE149" i="59"/>
  <c r="AD149" i="59"/>
  <c r="AC149" i="59"/>
  <c r="AB149" i="59"/>
  <c r="AA149" i="59"/>
  <c r="Z149" i="59"/>
  <c r="Y149" i="59"/>
  <c r="X149" i="59"/>
  <c r="W149" i="59"/>
  <c r="V149" i="59"/>
  <c r="U149" i="59"/>
  <c r="T149" i="59"/>
  <c r="S149" i="59"/>
  <c r="R149" i="59"/>
  <c r="Q149" i="59"/>
  <c r="P149" i="59"/>
  <c r="O149" i="59"/>
  <c r="N149" i="59"/>
  <c r="M149" i="59"/>
  <c r="L149" i="59"/>
  <c r="K149" i="59"/>
  <c r="K142" i="59"/>
  <c r="L142" i="59" s="1"/>
  <c r="M142" i="59" s="1"/>
  <c r="N142" i="59" s="1"/>
  <c r="O142" i="59" s="1"/>
  <c r="P142" i="59" s="1"/>
  <c r="Q142" i="59" s="1"/>
  <c r="R142" i="59" s="1"/>
  <c r="S142" i="59" s="1"/>
  <c r="T142" i="59" s="1"/>
  <c r="U142" i="59" s="1"/>
  <c r="V142" i="59" s="1"/>
  <c r="W142" i="59" s="1"/>
  <c r="X142" i="59" s="1"/>
  <c r="Y142" i="59" s="1"/>
  <c r="Z142" i="59" s="1"/>
  <c r="AA142" i="59" s="1"/>
  <c r="AB142" i="59" s="1"/>
  <c r="AC142" i="59" s="1"/>
  <c r="AD142" i="59" s="1"/>
  <c r="AE142" i="59" s="1"/>
  <c r="AF142" i="59" s="1"/>
  <c r="AG142" i="59" s="1"/>
  <c r="AH142" i="59" s="1"/>
  <c r="AI142" i="59" s="1"/>
  <c r="AJ142" i="59" s="1"/>
  <c r="AK142" i="59" s="1"/>
  <c r="AL142" i="59" s="1"/>
  <c r="AM142" i="59" s="1"/>
  <c r="AN142" i="59" s="1"/>
  <c r="AO142" i="59" s="1"/>
  <c r="AP142" i="59" s="1"/>
  <c r="AQ142" i="59" s="1"/>
  <c r="AR142" i="59" s="1"/>
  <c r="AS142" i="59" s="1"/>
  <c r="AT142" i="59" s="1"/>
  <c r="AU142" i="59" s="1"/>
  <c r="AV142" i="59" s="1"/>
  <c r="AW142" i="59" s="1"/>
  <c r="AX142" i="59" s="1"/>
  <c r="AY142" i="59" s="1"/>
  <c r="AZ142" i="59" s="1"/>
  <c r="BA142" i="59" s="1"/>
  <c r="BB142" i="59" s="1"/>
  <c r="BC142" i="59" s="1"/>
  <c r="BD142" i="59" s="1"/>
  <c r="BE142" i="59" s="1"/>
  <c r="BF142" i="59" s="1"/>
  <c r="BG142" i="59" s="1"/>
  <c r="H128" i="59"/>
  <c r="H127" i="59"/>
  <c r="H126" i="59"/>
  <c r="H125" i="59"/>
  <c r="H124" i="59"/>
  <c r="K117" i="59"/>
  <c r="L117" i="59" s="1"/>
  <c r="M117" i="59" s="1"/>
  <c r="N117" i="59" s="1"/>
  <c r="O117" i="59" s="1"/>
  <c r="P117" i="59" s="1"/>
  <c r="Q117" i="59" s="1"/>
  <c r="R117" i="59" s="1"/>
  <c r="S117" i="59" s="1"/>
  <c r="T117" i="59" s="1"/>
  <c r="U117" i="59" s="1"/>
  <c r="V117" i="59" s="1"/>
  <c r="W117" i="59" s="1"/>
  <c r="X117" i="59" s="1"/>
  <c r="Y117" i="59" s="1"/>
  <c r="Z117" i="59" s="1"/>
  <c r="AA117" i="59" s="1"/>
  <c r="AB117" i="59" s="1"/>
  <c r="AC117" i="59" s="1"/>
  <c r="AD117" i="59" s="1"/>
  <c r="AE117" i="59" s="1"/>
  <c r="AF117" i="59" s="1"/>
  <c r="AG117" i="59" s="1"/>
  <c r="AH117" i="59" s="1"/>
  <c r="AI117" i="59" s="1"/>
  <c r="AJ117" i="59" s="1"/>
  <c r="AK117" i="59" s="1"/>
  <c r="AL117" i="59" s="1"/>
  <c r="AM117" i="59" s="1"/>
  <c r="AN117" i="59" s="1"/>
  <c r="AO117" i="59" s="1"/>
  <c r="AP117" i="59" s="1"/>
  <c r="AQ117" i="59" s="1"/>
  <c r="AR117" i="59" s="1"/>
  <c r="AS117" i="59" s="1"/>
  <c r="AT117" i="59" s="1"/>
  <c r="AU117" i="59" s="1"/>
  <c r="AV117" i="59" s="1"/>
  <c r="AW117" i="59" s="1"/>
  <c r="AX117" i="59" s="1"/>
  <c r="AY117" i="59" s="1"/>
  <c r="AZ117" i="59" s="1"/>
  <c r="BA117" i="59" s="1"/>
  <c r="BB117" i="59" s="1"/>
  <c r="BC117" i="59" s="1"/>
  <c r="BD117" i="59" s="1"/>
  <c r="BE117" i="59" s="1"/>
  <c r="BF117" i="59" s="1"/>
  <c r="BG117" i="59" s="1"/>
  <c r="H107" i="59"/>
  <c r="H106" i="59"/>
  <c r="H105" i="59"/>
  <c r="H104" i="59"/>
  <c r="H103" i="59"/>
  <c r="K96" i="59"/>
  <c r="L96" i="59" s="1"/>
  <c r="M96" i="59" s="1"/>
  <c r="N96" i="59" s="1"/>
  <c r="O96" i="59" s="1"/>
  <c r="P96" i="59" s="1"/>
  <c r="Q96" i="59" s="1"/>
  <c r="R96" i="59" s="1"/>
  <c r="S96" i="59" s="1"/>
  <c r="T96" i="59" s="1"/>
  <c r="U96" i="59" s="1"/>
  <c r="V96" i="59" s="1"/>
  <c r="W96" i="59" s="1"/>
  <c r="X96" i="59" s="1"/>
  <c r="Y96" i="59" s="1"/>
  <c r="Z96" i="59" s="1"/>
  <c r="AA96" i="59" s="1"/>
  <c r="AB96" i="59" s="1"/>
  <c r="AC96" i="59" s="1"/>
  <c r="AD96" i="59" s="1"/>
  <c r="AE96" i="59" s="1"/>
  <c r="AF96" i="59" s="1"/>
  <c r="AG96" i="59" s="1"/>
  <c r="AH96" i="59" s="1"/>
  <c r="AI96" i="59" s="1"/>
  <c r="AJ96" i="59" s="1"/>
  <c r="AK96" i="59" s="1"/>
  <c r="AL96" i="59" s="1"/>
  <c r="AM96" i="59" s="1"/>
  <c r="AN96" i="59" s="1"/>
  <c r="AO96" i="59" s="1"/>
  <c r="AP96" i="59" s="1"/>
  <c r="AQ96" i="59" s="1"/>
  <c r="AR96" i="59" s="1"/>
  <c r="AS96" i="59" s="1"/>
  <c r="AT96" i="59" s="1"/>
  <c r="AU96" i="59" s="1"/>
  <c r="AV96" i="59" s="1"/>
  <c r="AW96" i="59" s="1"/>
  <c r="AX96" i="59" s="1"/>
  <c r="AY96" i="59" s="1"/>
  <c r="AZ96" i="59" s="1"/>
  <c r="BA96" i="59" s="1"/>
  <c r="BB96" i="59" s="1"/>
  <c r="BC96" i="59" s="1"/>
  <c r="BD96" i="59" s="1"/>
  <c r="BE96" i="59" s="1"/>
  <c r="BF96" i="59" s="1"/>
  <c r="BG96" i="59" s="1"/>
  <c r="F76" i="59"/>
  <c r="F71" i="59"/>
  <c r="D31" i="59"/>
  <c r="E31" i="59" s="1"/>
  <c r="F31" i="59" s="1"/>
  <c r="G31" i="59" s="1"/>
  <c r="H31" i="59" s="1"/>
  <c r="I31" i="59" s="1"/>
  <c r="J31" i="59" s="1"/>
  <c r="K31" i="59" s="1"/>
  <c r="L31" i="59" s="1"/>
  <c r="M31" i="59" s="1"/>
  <c r="N31" i="59" s="1"/>
  <c r="O31" i="59" s="1"/>
  <c r="P31" i="59" s="1"/>
  <c r="Q31" i="59" s="1"/>
  <c r="R31" i="59" s="1"/>
  <c r="S31" i="59" s="1"/>
  <c r="T31" i="59" s="1"/>
  <c r="U31" i="59" s="1"/>
  <c r="V31" i="59" s="1"/>
  <c r="W31" i="59" s="1"/>
  <c r="X31" i="59" s="1"/>
  <c r="Y31" i="59" s="1"/>
  <c r="Z31" i="59" s="1"/>
  <c r="AA31" i="59" s="1"/>
  <c r="AB31" i="59" s="1"/>
  <c r="AC31" i="59" s="1"/>
  <c r="AD31" i="59" s="1"/>
  <c r="AE31" i="59" s="1"/>
  <c r="AF31" i="59" s="1"/>
  <c r="AG31" i="59" s="1"/>
  <c r="AH31" i="59" s="1"/>
  <c r="AI31" i="59" s="1"/>
  <c r="AJ31" i="59" s="1"/>
  <c r="AK31" i="59" s="1"/>
  <c r="AL31" i="59" s="1"/>
  <c r="AM31" i="59" s="1"/>
  <c r="AN31" i="59" s="1"/>
  <c r="AO31" i="59" s="1"/>
  <c r="AP31" i="59" s="1"/>
  <c r="AQ31" i="59" s="1"/>
  <c r="AR31" i="59" s="1"/>
  <c r="AS31" i="59" s="1"/>
  <c r="AT31" i="59" s="1"/>
  <c r="AU31" i="59" s="1"/>
  <c r="AV31" i="59" s="1"/>
  <c r="AW31" i="59" s="1"/>
  <c r="AX31" i="59" s="1"/>
  <c r="AY31" i="59" s="1"/>
  <c r="AZ31" i="59" s="1"/>
  <c r="W44" i="60" l="1"/>
  <c r="W40" i="60"/>
  <c r="W41" i="60"/>
  <c r="W39" i="60"/>
  <c r="W43" i="60"/>
  <c r="W45" i="60"/>
  <c r="W42" i="60"/>
  <c r="E73" i="59"/>
  <c r="G73" i="59" s="1"/>
  <c r="E81" i="59" s="1"/>
  <c r="F155" i="59" s="1"/>
  <c r="E56" i="59"/>
  <c r="E51" i="59"/>
  <c r="G97" i="59"/>
  <c r="B44" i="59"/>
  <c r="D140" i="59"/>
  <c r="E71" i="59"/>
  <c r="G67" i="59"/>
  <c r="G71" i="59" s="1"/>
  <c r="G98" i="59"/>
  <c r="AI98" i="59" s="1"/>
  <c r="AI108" i="59" s="1"/>
  <c r="G100" i="59"/>
  <c r="BC100" i="59" s="1"/>
  <c r="BC110" i="59" s="1"/>
  <c r="G99" i="59"/>
  <c r="AR99" i="59" s="1"/>
  <c r="AR109" i="59" s="1"/>
  <c r="G101" i="59"/>
  <c r="AT101" i="59" s="1"/>
  <c r="AT111" i="59" s="1"/>
  <c r="G102" i="59"/>
  <c r="BC102" i="59" s="1"/>
  <c r="BC112" i="59" s="1"/>
  <c r="G121" i="59"/>
  <c r="X121" i="59" s="1"/>
  <c r="X131" i="59" s="1"/>
  <c r="G120" i="59"/>
  <c r="BG120" i="59" s="1"/>
  <c r="BG130" i="59" s="1"/>
  <c r="G122" i="59"/>
  <c r="O122" i="59" s="1"/>
  <c r="O132" i="59" s="1"/>
  <c r="G119" i="59"/>
  <c r="BB119" i="59" s="1"/>
  <c r="BB129" i="59" s="1"/>
  <c r="G123" i="59"/>
  <c r="N123" i="59" s="1"/>
  <c r="N133" i="59" s="1"/>
  <c r="BG143" i="59"/>
  <c r="BC143" i="59"/>
  <c r="AY143" i="59"/>
  <c r="AU143" i="59"/>
  <c r="AQ143" i="59"/>
  <c r="AM143" i="59"/>
  <c r="BF143" i="59"/>
  <c r="BB143" i="59"/>
  <c r="AX143" i="59"/>
  <c r="AT143" i="59"/>
  <c r="AP143" i="59"/>
  <c r="AL143" i="59"/>
  <c r="BE143" i="59"/>
  <c r="BA143" i="59"/>
  <c r="AV143" i="59"/>
  <c r="AN143" i="59"/>
  <c r="AH143" i="59"/>
  <c r="AD143" i="59"/>
  <c r="Z143" i="59"/>
  <c r="V143" i="59"/>
  <c r="R143" i="59"/>
  <c r="N143" i="59"/>
  <c r="J143" i="59"/>
  <c r="BE118" i="59"/>
  <c r="BA118" i="59"/>
  <c r="AW118" i="59"/>
  <c r="AS118" i="59"/>
  <c r="AO118" i="59"/>
  <c r="AK118" i="59"/>
  <c r="AG118" i="59"/>
  <c r="AC118" i="59"/>
  <c r="Y118" i="59"/>
  <c r="U118" i="59"/>
  <c r="Q118" i="59"/>
  <c r="M118" i="59"/>
  <c r="BD143" i="59"/>
  <c r="AS143" i="59"/>
  <c r="AK143" i="59"/>
  <c r="AG143" i="59"/>
  <c r="AC143" i="59"/>
  <c r="Y143" i="59"/>
  <c r="U143" i="59"/>
  <c r="Q143" i="59"/>
  <c r="M143" i="59"/>
  <c r="BD118" i="59"/>
  <c r="AZ118" i="59"/>
  <c r="AV118" i="59"/>
  <c r="AR118" i="59"/>
  <c r="AN118" i="59"/>
  <c r="AJ118" i="59"/>
  <c r="AF118" i="59"/>
  <c r="AB118" i="59"/>
  <c r="X118" i="59"/>
  <c r="T118" i="59"/>
  <c r="P118" i="59"/>
  <c r="L118" i="59"/>
  <c r="AZ143" i="59"/>
  <c r="AR143" i="59"/>
  <c r="AJ143" i="59"/>
  <c r="AF143" i="59"/>
  <c r="AB143" i="59"/>
  <c r="X143" i="59"/>
  <c r="T143" i="59"/>
  <c r="P143" i="59"/>
  <c r="L143" i="59"/>
  <c r="BG118" i="59"/>
  <c r="BC118" i="59"/>
  <c r="AY118" i="59"/>
  <c r="AU118" i="59"/>
  <c r="AQ118" i="59"/>
  <c r="AM118" i="59"/>
  <c r="AI118" i="59"/>
  <c r="AE118" i="59"/>
  <c r="AA118" i="59"/>
  <c r="W118" i="59"/>
  <c r="S118" i="59"/>
  <c r="O118" i="59"/>
  <c r="K118" i="59"/>
  <c r="AW143" i="59"/>
  <c r="AA143" i="59"/>
  <c r="K143" i="59"/>
  <c r="BB118" i="59"/>
  <c r="AL118" i="59"/>
  <c r="V118" i="59"/>
  <c r="BG97" i="59"/>
  <c r="BC97" i="59"/>
  <c r="AY97" i="59"/>
  <c r="AU97" i="59"/>
  <c r="AQ97" i="59"/>
  <c r="AM97" i="59"/>
  <c r="AI97" i="59"/>
  <c r="AE97" i="59"/>
  <c r="AA97" i="59"/>
  <c r="W97" i="59"/>
  <c r="S97" i="59"/>
  <c r="O97" i="59"/>
  <c r="K97" i="59"/>
  <c r="O143" i="59"/>
  <c r="Z118" i="59"/>
  <c r="AZ97" i="59"/>
  <c r="AV97" i="59"/>
  <c r="AN97" i="59"/>
  <c r="AF97" i="59"/>
  <c r="X97" i="59"/>
  <c r="P97" i="59"/>
  <c r="AO143" i="59"/>
  <c r="W143" i="59"/>
  <c r="AX118" i="59"/>
  <c r="AH118" i="59"/>
  <c r="R118" i="59"/>
  <c r="BF97" i="59"/>
  <c r="BB97" i="59"/>
  <c r="AX97" i="59"/>
  <c r="AT97" i="59"/>
  <c r="AP97" i="59"/>
  <c r="AL97" i="59"/>
  <c r="AH97" i="59"/>
  <c r="AD97" i="59"/>
  <c r="Z97" i="59"/>
  <c r="V97" i="59"/>
  <c r="R97" i="59"/>
  <c r="N97" i="59"/>
  <c r="J97" i="59"/>
  <c r="AE143" i="59"/>
  <c r="BD97" i="59"/>
  <c r="AR97" i="59"/>
  <c r="AJ97" i="59"/>
  <c r="AB97" i="59"/>
  <c r="T97" i="59"/>
  <c r="L97" i="59"/>
  <c r="AI143" i="59"/>
  <c r="S143" i="59"/>
  <c r="AT118" i="59"/>
  <c r="AD118" i="59"/>
  <c r="N118" i="59"/>
  <c r="BE97" i="59"/>
  <c r="BA97" i="59"/>
  <c r="AW97" i="59"/>
  <c r="AS97" i="59"/>
  <c r="AO97" i="59"/>
  <c r="AK97" i="59"/>
  <c r="AG97" i="59"/>
  <c r="AC97" i="59"/>
  <c r="Y97" i="59"/>
  <c r="U97" i="59"/>
  <c r="Q97" i="59"/>
  <c r="M97" i="59"/>
  <c r="BF118" i="59"/>
  <c r="AP118" i="59"/>
  <c r="J118" i="59"/>
  <c r="G74" i="59"/>
  <c r="Q44" i="57"/>
  <c r="S44" i="57" s="1"/>
  <c r="E76" i="58" s="1"/>
  <c r="F76" i="58" s="1"/>
  <c r="Q43" i="57"/>
  <c r="S43" i="57" s="1"/>
  <c r="E75" i="58" s="1"/>
  <c r="F75" i="58" s="1"/>
  <c r="Q42" i="57"/>
  <c r="S42" i="57" s="1"/>
  <c r="E74" i="58" s="1"/>
  <c r="F74" i="58" s="1"/>
  <c r="Q41" i="57"/>
  <c r="S41" i="57" s="1"/>
  <c r="E73" i="58" s="1"/>
  <c r="F73" i="58" s="1"/>
  <c r="Q40" i="57"/>
  <c r="S40" i="57" s="1"/>
  <c r="E72" i="58" s="1"/>
  <c r="F72" i="58" s="1"/>
  <c r="Q39" i="57"/>
  <c r="S39" i="57" s="1"/>
  <c r="E71" i="58" s="1"/>
  <c r="F71" i="58" s="1"/>
  <c r="Q38" i="57"/>
  <c r="S38" i="57" s="1"/>
  <c r="E70" i="58" s="1"/>
  <c r="F70" i="58" s="1"/>
  <c r="Q37" i="57"/>
  <c r="S37" i="57" s="1"/>
  <c r="E69" i="58" s="1"/>
  <c r="F69" i="58" s="1"/>
  <c r="Q36" i="57"/>
  <c r="S36" i="57" s="1"/>
  <c r="E68" i="58" s="1"/>
  <c r="F68" i="58" s="1"/>
  <c r="Q35" i="57"/>
  <c r="S35" i="57" s="1"/>
  <c r="E67" i="58" s="1"/>
  <c r="F67" i="58" s="1"/>
  <c r="Q34" i="57"/>
  <c r="S34" i="57" s="1"/>
  <c r="E66" i="58" s="1"/>
  <c r="F66" i="58" s="1"/>
  <c r="Q33" i="57"/>
  <c r="S33" i="57" s="1"/>
  <c r="E65" i="58" s="1"/>
  <c r="F65" i="58" s="1"/>
  <c r="Q32" i="57"/>
  <c r="S32" i="57" s="1"/>
  <c r="E64" i="58" s="1"/>
  <c r="F64" i="58" s="1"/>
  <c r="Q31" i="57"/>
  <c r="S31" i="57" s="1"/>
  <c r="E63" i="58" s="1"/>
  <c r="F63" i="58" s="1"/>
  <c r="Q30" i="57"/>
  <c r="S30" i="57" s="1"/>
  <c r="E62" i="58" s="1"/>
  <c r="F62" i="58" s="1"/>
  <c r="Q29" i="57"/>
  <c r="S29" i="57" s="1"/>
  <c r="E61" i="58" s="1"/>
  <c r="F61" i="58" s="1"/>
  <c r="Q28" i="57"/>
  <c r="S28" i="57" s="1"/>
  <c r="E60" i="58" s="1"/>
  <c r="F60" i="58" s="1"/>
  <c r="Q27" i="57"/>
  <c r="S27" i="57" s="1"/>
  <c r="E59" i="58" s="1"/>
  <c r="F59" i="58" s="1"/>
  <c r="Q26" i="57"/>
  <c r="S26" i="57" s="1"/>
  <c r="E58" i="58" s="1"/>
  <c r="F58" i="58" s="1"/>
  <c r="Q25" i="57"/>
  <c r="S25" i="57" s="1"/>
  <c r="E57" i="58" s="1"/>
  <c r="F57" i="58" s="1"/>
  <c r="Q24" i="57"/>
  <c r="S24" i="57" s="1"/>
  <c r="E56" i="58" s="1"/>
  <c r="F56" i="58" s="1"/>
  <c r="Q23" i="57"/>
  <c r="S23" i="57" s="1"/>
  <c r="E55" i="58" s="1"/>
  <c r="F55" i="58" s="1"/>
  <c r="Q22" i="57"/>
  <c r="S22" i="57" s="1"/>
  <c r="E54" i="58" s="1"/>
  <c r="F54" i="58" s="1"/>
  <c r="Q21" i="57"/>
  <c r="S21" i="57" s="1"/>
  <c r="E53" i="58" s="1"/>
  <c r="F53" i="58" s="1"/>
  <c r="Q20" i="57"/>
  <c r="S20" i="57" s="1"/>
  <c r="Q19" i="57"/>
  <c r="S19" i="57" s="1"/>
  <c r="E51" i="58" s="1"/>
  <c r="F51" i="58" s="1"/>
  <c r="F50" i="58"/>
  <c r="D51" i="58"/>
  <c r="D52" i="58" a="1"/>
  <c r="D52" i="58" s="1"/>
  <c r="E52" i="58" l="1"/>
  <c r="F52" i="58" s="1"/>
  <c r="E97" i="34"/>
  <c r="G111" i="59"/>
  <c r="E76" i="59"/>
  <c r="E80" i="59"/>
  <c r="F149" i="59" s="1"/>
  <c r="N120" i="59"/>
  <c r="N130" i="59" s="1"/>
  <c r="BF120" i="59"/>
  <c r="BF130" i="59" s="1"/>
  <c r="AF101" i="59"/>
  <c r="AF111" i="59" s="1"/>
  <c r="BC98" i="59"/>
  <c r="BC108" i="59" s="1"/>
  <c r="L119" i="59"/>
  <c r="L129" i="59" s="1"/>
  <c r="AH98" i="59"/>
  <c r="AH108" i="59" s="1"/>
  <c r="T98" i="59"/>
  <c r="T108" i="59" s="1"/>
  <c r="E82" i="59"/>
  <c r="F161" i="59" s="1"/>
  <c r="O119" i="59"/>
  <c r="O129" i="59" s="1"/>
  <c r="V119" i="59"/>
  <c r="V129" i="59" s="1"/>
  <c r="AQ120" i="59"/>
  <c r="AQ130" i="59" s="1"/>
  <c r="U120" i="59"/>
  <c r="U130" i="59" s="1"/>
  <c r="AD102" i="59"/>
  <c r="AD112" i="59" s="1"/>
  <c r="AC98" i="59"/>
  <c r="AC108" i="59" s="1"/>
  <c r="AQ98" i="59"/>
  <c r="AQ108" i="59" s="1"/>
  <c r="AR122" i="59"/>
  <c r="AR132" i="59" s="1"/>
  <c r="BD100" i="59"/>
  <c r="BD110" i="59" s="1"/>
  <c r="X100" i="59"/>
  <c r="X110" i="59" s="1"/>
  <c r="AT99" i="59"/>
  <c r="AT109" i="59" s="1"/>
  <c r="Q99" i="59"/>
  <c r="Q109" i="59" s="1"/>
  <c r="BF99" i="59"/>
  <c r="BF109" i="59" s="1"/>
  <c r="AW99" i="59"/>
  <c r="AW109" i="59" s="1"/>
  <c r="AC99" i="59"/>
  <c r="AC109" i="59" s="1"/>
  <c r="AZ121" i="59"/>
  <c r="AZ131" i="59" s="1"/>
  <c r="X99" i="59"/>
  <c r="X109" i="59" s="1"/>
  <c r="AG99" i="59"/>
  <c r="AG109" i="59" s="1"/>
  <c r="BG99" i="59"/>
  <c r="BG109" i="59" s="1"/>
  <c r="AD99" i="59"/>
  <c r="AD109" i="59" s="1"/>
  <c r="AE99" i="59"/>
  <c r="AE109" i="59" s="1"/>
  <c r="AE119" i="59"/>
  <c r="AE129" i="59" s="1"/>
  <c r="AJ121" i="59"/>
  <c r="AJ131" i="59" s="1"/>
  <c r="AY99" i="59"/>
  <c r="AY109" i="59" s="1"/>
  <c r="M99" i="59"/>
  <c r="M109" i="59" s="1"/>
  <c r="AS99" i="59"/>
  <c r="AS109" i="59" s="1"/>
  <c r="AJ99" i="59"/>
  <c r="AJ109" i="59" s="1"/>
  <c r="L122" i="59"/>
  <c r="L132" i="59" s="1"/>
  <c r="P101" i="59"/>
  <c r="P111" i="59" s="1"/>
  <c r="AT102" i="59"/>
  <c r="AT112" i="59" s="1"/>
  <c r="AD98" i="59"/>
  <c r="AD108" i="59" s="1"/>
  <c r="AY98" i="59"/>
  <c r="AY108" i="59" s="1"/>
  <c r="Q98" i="59"/>
  <c r="Q108" i="59" s="1"/>
  <c r="AN98" i="59"/>
  <c r="AN108" i="59" s="1"/>
  <c r="AT98" i="59"/>
  <c r="AT108" i="59" s="1"/>
  <c r="AC101" i="59"/>
  <c r="AC111" i="59" s="1"/>
  <c r="BA98" i="59"/>
  <c r="BA108" i="59" s="1"/>
  <c r="AV98" i="59"/>
  <c r="AV108" i="59" s="1"/>
  <c r="Z123" i="59"/>
  <c r="Z133" i="59" s="1"/>
  <c r="Q102" i="59"/>
  <c r="Q112" i="59" s="1"/>
  <c r="AZ98" i="59"/>
  <c r="AZ108" i="59" s="1"/>
  <c r="R98" i="59"/>
  <c r="R108" i="59" s="1"/>
  <c r="AE102" i="59"/>
  <c r="AE112" i="59" s="1"/>
  <c r="AS98" i="59"/>
  <c r="AS108" i="59" s="1"/>
  <c r="M98" i="59"/>
  <c r="M108" i="59" s="1"/>
  <c r="AJ98" i="59"/>
  <c r="AJ108" i="59" s="1"/>
  <c r="AX98" i="59"/>
  <c r="AX108" i="59" s="1"/>
  <c r="W98" i="59"/>
  <c r="W108" i="59" s="1"/>
  <c r="S98" i="59"/>
  <c r="S108" i="59" s="1"/>
  <c r="AI122" i="59"/>
  <c r="AI132" i="59" s="1"/>
  <c r="AY101" i="59"/>
  <c r="AY111" i="59" s="1"/>
  <c r="AG102" i="59"/>
  <c r="AG112" i="59" s="1"/>
  <c r="AU98" i="59"/>
  <c r="AU108" i="59" s="1"/>
  <c r="N98" i="59"/>
  <c r="N108" i="59" s="1"/>
  <c r="AG98" i="59"/>
  <c r="AG108" i="59" s="1"/>
  <c r="AB102" i="59"/>
  <c r="AB112" i="59" s="1"/>
  <c r="X98" i="59"/>
  <c r="X108" i="59" s="1"/>
  <c r="AB99" i="59"/>
  <c r="AB109" i="59" s="1"/>
  <c r="AL99" i="59"/>
  <c r="AL109" i="59" s="1"/>
  <c r="AA98" i="59"/>
  <c r="AA108" i="59" s="1"/>
  <c r="AG101" i="59"/>
  <c r="AG111" i="59" s="1"/>
  <c r="AY100" i="59"/>
  <c r="AY110" i="59" s="1"/>
  <c r="AG100" i="59"/>
  <c r="AG110" i="59" s="1"/>
  <c r="W100" i="59"/>
  <c r="W110" i="59" s="1"/>
  <c r="AZ100" i="59"/>
  <c r="AZ110" i="59" s="1"/>
  <c r="AC120" i="59"/>
  <c r="AC130" i="59" s="1"/>
  <c r="R120" i="59"/>
  <c r="R130" i="59" s="1"/>
  <c r="G130" i="59"/>
  <c r="AP100" i="59"/>
  <c r="AP110" i="59" s="1"/>
  <c r="S100" i="59"/>
  <c r="S110" i="59" s="1"/>
  <c r="AW100" i="59"/>
  <c r="AW110" i="59" s="1"/>
  <c r="AM100" i="59"/>
  <c r="AM110" i="59" s="1"/>
  <c r="T121" i="59"/>
  <c r="T131" i="59" s="1"/>
  <c r="AI101" i="59"/>
  <c r="AI111" i="59" s="1"/>
  <c r="AN100" i="59"/>
  <c r="AN110" i="59" s="1"/>
  <c r="BD120" i="59"/>
  <c r="BD130" i="59" s="1"/>
  <c r="AS120" i="59"/>
  <c r="AS130" i="59" s="1"/>
  <c r="AH120" i="59"/>
  <c r="AH130" i="59" s="1"/>
  <c r="W120" i="59"/>
  <c r="W130" i="59" s="1"/>
  <c r="G108" i="59"/>
  <c r="AW102" i="59"/>
  <c r="AW112" i="59" s="1"/>
  <c r="AP98" i="59"/>
  <c r="AP108" i="59" s="1"/>
  <c r="Z98" i="59"/>
  <c r="Z108" i="59" s="1"/>
  <c r="J98" i="59"/>
  <c r="AJ120" i="59"/>
  <c r="AJ130" i="59" s="1"/>
  <c r="AO98" i="59"/>
  <c r="AO108" i="59" s="1"/>
  <c r="Y98" i="59"/>
  <c r="Y108" i="59" s="1"/>
  <c r="AV120" i="59"/>
  <c r="AV130" i="59" s="1"/>
  <c r="AW98" i="59"/>
  <c r="AW108" i="59" s="1"/>
  <c r="AF98" i="59"/>
  <c r="AF108" i="59" s="1"/>
  <c r="P98" i="59"/>
  <c r="P108" i="59" s="1"/>
  <c r="BB98" i="59"/>
  <c r="BB108" i="59" s="1"/>
  <c r="AE100" i="59"/>
  <c r="AE110" i="59" s="1"/>
  <c r="K100" i="59"/>
  <c r="K110" i="59" s="1"/>
  <c r="BB100" i="59"/>
  <c r="BB110" i="59" s="1"/>
  <c r="AS100" i="59"/>
  <c r="AS110" i="59" s="1"/>
  <c r="AM98" i="59"/>
  <c r="AM108" i="59" s="1"/>
  <c r="O98" i="59"/>
  <c r="O108" i="59" s="1"/>
  <c r="N101" i="59"/>
  <c r="N111" i="59" s="1"/>
  <c r="T100" i="59"/>
  <c r="T110" i="59" s="1"/>
  <c r="AY120" i="59"/>
  <c r="AY130" i="59" s="1"/>
  <c r="AV101" i="59"/>
  <c r="AV111" i="59" s="1"/>
  <c r="AL119" i="59"/>
  <c r="AL129" i="59" s="1"/>
  <c r="S101" i="59"/>
  <c r="S111" i="59" s="1"/>
  <c r="AJ100" i="59"/>
  <c r="AJ110" i="59" s="1"/>
  <c r="AN120" i="59"/>
  <c r="AN130" i="59" s="1"/>
  <c r="AW120" i="59"/>
  <c r="AW130" i="59" s="1"/>
  <c r="AP120" i="59"/>
  <c r="AP130" i="59" s="1"/>
  <c r="AA120" i="59"/>
  <c r="AA130" i="59" s="1"/>
  <c r="AF102" i="59"/>
  <c r="AF112" i="59" s="1"/>
  <c r="N102" i="59"/>
  <c r="N112" i="59" s="1"/>
  <c r="BE98" i="59"/>
  <c r="BE108" i="59" s="1"/>
  <c r="AL98" i="59"/>
  <c r="AL108" i="59" s="1"/>
  <c r="V98" i="59"/>
  <c r="V108" i="59" s="1"/>
  <c r="T120" i="59"/>
  <c r="T130" i="59" s="1"/>
  <c r="BD98" i="59"/>
  <c r="BD108" i="59" s="1"/>
  <c r="AK98" i="59"/>
  <c r="AK108" i="59" s="1"/>
  <c r="U98" i="59"/>
  <c r="U108" i="59" s="1"/>
  <c r="AF120" i="59"/>
  <c r="AF130" i="59" s="1"/>
  <c r="AR98" i="59"/>
  <c r="AR108" i="59" s="1"/>
  <c r="AB98" i="59"/>
  <c r="AB108" i="59" s="1"/>
  <c r="L98" i="59"/>
  <c r="L108" i="59" s="1"/>
  <c r="BF98" i="59"/>
  <c r="BF108" i="59" s="1"/>
  <c r="J99" i="59"/>
  <c r="K102" i="59"/>
  <c r="K112" i="59" s="1"/>
  <c r="BG98" i="59"/>
  <c r="BG108" i="59" s="1"/>
  <c r="AP101" i="59"/>
  <c r="AP111" i="59" s="1"/>
  <c r="AA100" i="59"/>
  <c r="AA110" i="59" s="1"/>
  <c r="R100" i="59"/>
  <c r="R110" i="59" s="1"/>
  <c r="G110" i="59"/>
  <c r="K98" i="59"/>
  <c r="K108" i="59" s="1"/>
  <c r="AE98" i="59"/>
  <c r="AE108" i="59" s="1"/>
  <c r="J123" i="59"/>
  <c r="J133" i="59" s="1"/>
  <c r="AF123" i="59"/>
  <c r="AF133" i="59" s="1"/>
  <c r="AE123" i="59"/>
  <c r="AE133" i="59" s="1"/>
  <c r="AB122" i="59"/>
  <c r="AB132" i="59" s="1"/>
  <c r="BF123" i="59"/>
  <c r="BF133" i="59" s="1"/>
  <c r="AY122" i="59"/>
  <c r="AY132" i="59" s="1"/>
  <c r="S122" i="59"/>
  <c r="S132" i="59" s="1"/>
  <c r="AV100" i="59"/>
  <c r="AV110" i="59" s="1"/>
  <c r="AF100" i="59"/>
  <c r="AF110" i="59" s="1"/>
  <c r="P100" i="59"/>
  <c r="P110" i="59" s="1"/>
  <c r="M120" i="59"/>
  <c r="M130" i="59" s="1"/>
  <c r="AG120" i="59"/>
  <c r="AG130" i="59" s="1"/>
  <c r="BA120" i="59"/>
  <c r="BA130" i="59" s="1"/>
  <c r="Z120" i="59"/>
  <c r="Z130" i="59" s="1"/>
  <c r="AT120" i="59"/>
  <c r="AT130" i="59" s="1"/>
  <c r="K120" i="59"/>
  <c r="K130" i="59" s="1"/>
  <c r="AI120" i="59"/>
  <c r="AI130" i="59" s="1"/>
  <c r="BC120" i="59"/>
  <c r="BC130" i="59" s="1"/>
  <c r="U100" i="59"/>
  <c r="U110" i="59" s="1"/>
  <c r="AO100" i="59"/>
  <c r="AO110" i="59" s="1"/>
  <c r="Q100" i="59"/>
  <c r="Q110" i="59" s="1"/>
  <c r="AL100" i="59"/>
  <c r="AL110" i="59" s="1"/>
  <c r="BG100" i="59"/>
  <c r="BG110" i="59" s="1"/>
  <c r="AC100" i="59"/>
  <c r="AC110" i="59" s="1"/>
  <c r="AX100" i="59"/>
  <c r="AX110" i="59" s="1"/>
  <c r="AV123" i="59"/>
  <c r="AV133" i="59" s="1"/>
  <c r="AU123" i="59"/>
  <c r="AU133" i="59" s="1"/>
  <c r="AN122" i="59"/>
  <c r="AN132" i="59" s="1"/>
  <c r="AE122" i="59"/>
  <c r="AE132" i="59" s="1"/>
  <c r="P123" i="59"/>
  <c r="P133" i="59" s="1"/>
  <c r="O123" i="59"/>
  <c r="O133" i="59" s="1"/>
  <c r="X122" i="59"/>
  <c r="X132" i="59" s="1"/>
  <c r="AP123" i="59"/>
  <c r="AP133" i="59" s="1"/>
  <c r="AU122" i="59"/>
  <c r="AU132" i="59" s="1"/>
  <c r="AR100" i="59"/>
  <c r="AR110" i="59" s="1"/>
  <c r="AB100" i="59"/>
  <c r="AB110" i="59" s="1"/>
  <c r="L100" i="59"/>
  <c r="L110" i="59" s="1"/>
  <c r="Q120" i="59"/>
  <c r="Q130" i="59" s="1"/>
  <c r="AK120" i="59"/>
  <c r="AK130" i="59" s="1"/>
  <c r="J120" i="59"/>
  <c r="J130" i="59" s="1"/>
  <c r="AD120" i="59"/>
  <c r="AD130" i="59" s="1"/>
  <c r="AX120" i="59"/>
  <c r="AX130" i="59" s="1"/>
  <c r="S120" i="59"/>
  <c r="S130" i="59" s="1"/>
  <c r="AM120" i="59"/>
  <c r="AM130" i="59" s="1"/>
  <c r="BA100" i="59"/>
  <c r="BA110" i="59" s="1"/>
  <c r="J100" i="59"/>
  <c r="AD100" i="59"/>
  <c r="AD110" i="59" s="1"/>
  <c r="V100" i="59"/>
  <c r="V110" i="59" s="1"/>
  <c r="AQ100" i="59"/>
  <c r="AQ110" i="59" s="1"/>
  <c r="M100" i="59"/>
  <c r="M110" i="59" s="1"/>
  <c r="AH100" i="59"/>
  <c r="AH110" i="59" s="1"/>
  <c r="R101" i="59"/>
  <c r="R111" i="59" s="1"/>
  <c r="AX101" i="59"/>
  <c r="AX111" i="59" s="1"/>
  <c r="AH101" i="59"/>
  <c r="AH111" i="59" s="1"/>
  <c r="AB123" i="59"/>
  <c r="AB133" i="59" s="1"/>
  <c r="BG123" i="59"/>
  <c r="BG133" i="59" s="1"/>
  <c r="AA123" i="59"/>
  <c r="AA133" i="59" s="1"/>
  <c r="AB101" i="59"/>
  <c r="AB111" i="59" s="1"/>
  <c r="BB123" i="59"/>
  <c r="BB133" i="59" s="1"/>
  <c r="V123" i="59"/>
  <c r="V133" i="59" s="1"/>
  <c r="AE101" i="59"/>
  <c r="AE111" i="59" s="1"/>
  <c r="O101" i="59"/>
  <c r="O111" i="59" s="1"/>
  <c r="BD102" i="59"/>
  <c r="BD112" i="59" s="1"/>
  <c r="U102" i="59"/>
  <c r="U112" i="59" s="1"/>
  <c r="BA102" i="59"/>
  <c r="BA112" i="59" s="1"/>
  <c r="AH102" i="59"/>
  <c r="AH112" i="59" s="1"/>
  <c r="AX102" i="59"/>
  <c r="AX112" i="59" s="1"/>
  <c r="W102" i="59"/>
  <c r="W112" i="59" s="1"/>
  <c r="AZ102" i="59"/>
  <c r="AZ112" i="59" s="1"/>
  <c r="T102" i="59"/>
  <c r="T112" i="59" s="1"/>
  <c r="BG102" i="59"/>
  <c r="BG112" i="59" s="1"/>
  <c r="AQ102" i="59"/>
  <c r="AQ112" i="59" s="1"/>
  <c r="M101" i="59"/>
  <c r="M111" i="59" s="1"/>
  <c r="Z101" i="59"/>
  <c r="Z111" i="59" s="1"/>
  <c r="BA101" i="59"/>
  <c r="BA111" i="59" s="1"/>
  <c r="V101" i="59"/>
  <c r="V111" i="59" s="1"/>
  <c r="AO101" i="59"/>
  <c r="AO111" i="59" s="1"/>
  <c r="AN123" i="59"/>
  <c r="AN133" i="59" s="1"/>
  <c r="X123" i="59"/>
  <c r="X133" i="59" s="1"/>
  <c r="AR119" i="59"/>
  <c r="AR129" i="59" s="1"/>
  <c r="BC123" i="59"/>
  <c r="BC133" i="59" s="1"/>
  <c r="AM123" i="59"/>
  <c r="AM133" i="59" s="1"/>
  <c r="W123" i="59"/>
  <c r="W133" i="59" s="1"/>
  <c r="BD101" i="59"/>
  <c r="BD111" i="59" s="1"/>
  <c r="AN101" i="59"/>
  <c r="AN111" i="59" s="1"/>
  <c r="X101" i="59"/>
  <c r="X111" i="59" s="1"/>
  <c r="G133" i="59"/>
  <c r="AX123" i="59"/>
  <c r="AX133" i="59" s="1"/>
  <c r="AH123" i="59"/>
  <c r="AH133" i="59" s="1"/>
  <c r="R123" i="59"/>
  <c r="R133" i="59" s="1"/>
  <c r="AR121" i="59"/>
  <c r="AR131" i="59" s="1"/>
  <c r="AB121" i="59"/>
  <c r="AB131" i="59" s="1"/>
  <c r="L121" i="59"/>
  <c r="BG101" i="59"/>
  <c r="BG111" i="59" s="1"/>
  <c r="AQ101" i="59"/>
  <c r="AQ111" i="59" s="1"/>
  <c r="AA101" i="59"/>
  <c r="AA111" i="59" s="1"/>
  <c r="K101" i="59"/>
  <c r="K111" i="59" s="1"/>
  <c r="AV102" i="59"/>
  <c r="AV112" i="59" s="1"/>
  <c r="P102" i="59"/>
  <c r="P112" i="59" s="1"/>
  <c r="Y102" i="59"/>
  <c r="Y112" i="59" s="1"/>
  <c r="AO102" i="59"/>
  <c r="AO112" i="59" s="1"/>
  <c r="BE102" i="59"/>
  <c r="BE112" i="59" s="1"/>
  <c r="V102" i="59"/>
  <c r="V112" i="59" s="1"/>
  <c r="AL102" i="59"/>
  <c r="AL112" i="59" s="1"/>
  <c r="BB102" i="59"/>
  <c r="BB112" i="59" s="1"/>
  <c r="AU102" i="59"/>
  <c r="AU112" i="59" s="1"/>
  <c r="O102" i="59"/>
  <c r="O112" i="59" s="1"/>
  <c r="AN99" i="59"/>
  <c r="AN109" i="59" s="1"/>
  <c r="S99" i="59"/>
  <c r="S109" i="59" s="1"/>
  <c r="U99" i="59"/>
  <c r="U109" i="59" s="1"/>
  <c r="AK99" i="59"/>
  <c r="AK109" i="59" s="1"/>
  <c r="BA99" i="59"/>
  <c r="BA109" i="59" s="1"/>
  <c r="AR102" i="59"/>
  <c r="AR112" i="59" s="1"/>
  <c r="L102" i="59"/>
  <c r="L112" i="59" s="1"/>
  <c r="O99" i="59"/>
  <c r="O109" i="59" s="1"/>
  <c r="AQ99" i="59"/>
  <c r="AQ109" i="59" s="1"/>
  <c r="P99" i="59"/>
  <c r="P109" i="59" s="1"/>
  <c r="AI102" i="59"/>
  <c r="AI112" i="59" s="1"/>
  <c r="J101" i="59"/>
  <c r="AK101" i="59"/>
  <c r="AK111" i="59" s="1"/>
  <c r="AD101" i="59"/>
  <c r="AD111" i="59" s="1"/>
  <c r="Q101" i="59"/>
  <c r="Q111" i="59" s="1"/>
  <c r="AW101" i="59"/>
  <c r="AW111" i="59" s="1"/>
  <c r="S102" i="59"/>
  <c r="S112" i="59" s="1"/>
  <c r="AY102" i="59"/>
  <c r="AY112" i="59" s="1"/>
  <c r="AA102" i="59"/>
  <c r="AA112" i="59" s="1"/>
  <c r="AR123" i="59"/>
  <c r="AR133" i="59" s="1"/>
  <c r="L123" i="59"/>
  <c r="L133" i="59" s="1"/>
  <c r="AQ123" i="59"/>
  <c r="AQ133" i="59" s="1"/>
  <c r="K123" i="59"/>
  <c r="K133" i="59" s="1"/>
  <c r="AR101" i="59"/>
  <c r="AR111" i="59" s="1"/>
  <c r="L101" i="59"/>
  <c r="L111" i="59" s="1"/>
  <c r="AL123" i="59"/>
  <c r="AL133" i="59" s="1"/>
  <c r="AV121" i="59"/>
  <c r="AV131" i="59" s="1"/>
  <c r="AF121" i="59"/>
  <c r="AF131" i="59" s="1"/>
  <c r="P121" i="59"/>
  <c r="P131" i="59" s="1"/>
  <c r="AU101" i="59"/>
  <c r="AU111" i="59" s="1"/>
  <c r="X102" i="59"/>
  <c r="X112" i="59" s="1"/>
  <c r="AK102" i="59"/>
  <c r="AK112" i="59" s="1"/>
  <c r="R102" i="59"/>
  <c r="R112" i="59" s="1"/>
  <c r="BB101" i="59"/>
  <c r="BB111" i="59" s="1"/>
  <c r="BB99" i="59"/>
  <c r="BB109" i="59" s="1"/>
  <c r="AM99" i="59"/>
  <c r="AM109" i="59" s="1"/>
  <c r="Z99" i="59"/>
  <c r="Z109" i="59" s="1"/>
  <c r="K99" i="59"/>
  <c r="K109" i="59" s="1"/>
  <c r="AU99" i="59"/>
  <c r="AU109" i="59" s="1"/>
  <c r="AF99" i="59"/>
  <c r="AF109" i="59" s="1"/>
  <c r="R99" i="59"/>
  <c r="R109" i="59" s="1"/>
  <c r="BC99" i="59"/>
  <c r="BC109" i="59" s="1"/>
  <c r="AP99" i="59"/>
  <c r="AP109" i="59" s="1"/>
  <c r="L99" i="59"/>
  <c r="L109" i="59" s="1"/>
  <c r="AV99" i="59"/>
  <c r="AV109" i="59" s="1"/>
  <c r="AH99" i="59"/>
  <c r="AH109" i="59" s="1"/>
  <c r="T99" i="59"/>
  <c r="T109" i="59" s="1"/>
  <c r="AA99" i="59"/>
  <c r="AA109" i="59" s="1"/>
  <c r="AZ123" i="59"/>
  <c r="AZ133" i="59" s="1"/>
  <c r="AJ123" i="59"/>
  <c r="AJ133" i="59" s="1"/>
  <c r="T123" i="59"/>
  <c r="T133" i="59" s="1"/>
  <c r="AB119" i="59"/>
  <c r="AB129" i="59" s="1"/>
  <c r="AY123" i="59"/>
  <c r="AY133" i="59" s="1"/>
  <c r="AI123" i="59"/>
  <c r="AI133" i="59" s="1"/>
  <c r="S123" i="59"/>
  <c r="S133" i="59" s="1"/>
  <c r="AU119" i="59"/>
  <c r="AU129" i="59" s="1"/>
  <c r="AZ101" i="59"/>
  <c r="AZ111" i="59" s="1"/>
  <c r="AJ101" i="59"/>
  <c r="AJ111" i="59" s="1"/>
  <c r="T101" i="59"/>
  <c r="T111" i="59" s="1"/>
  <c r="G129" i="59"/>
  <c r="AT123" i="59"/>
  <c r="AT133" i="59" s="1"/>
  <c r="AD123" i="59"/>
  <c r="AD133" i="59" s="1"/>
  <c r="BD121" i="59"/>
  <c r="BD131" i="59" s="1"/>
  <c r="AN121" i="59"/>
  <c r="AN131" i="59" s="1"/>
  <c r="BC101" i="59"/>
  <c r="BC111" i="59" s="1"/>
  <c r="AM101" i="59"/>
  <c r="AM111" i="59" s="1"/>
  <c r="W101" i="59"/>
  <c r="W111" i="59" s="1"/>
  <c r="G109" i="59"/>
  <c r="AN102" i="59"/>
  <c r="AN112" i="59" s="1"/>
  <c r="M102" i="59"/>
  <c r="M112" i="59" s="1"/>
  <c r="AC102" i="59"/>
  <c r="AC112" i="59" s="1"/>
  <c r="AS102" i="59"/>
  <c r="AS112" i="59" s="1"/>
  <c r="J102" i="59"/>
  <c r="Z102" i="59"/>
  <c r="Z112" i="59" s="1"/>
  <c r="AP102" i="59"/>
  <c r="AP112" i="59" s="1"/>
  <c r="BF102" i="59"/>
  <c r="BF112" i="59" s="1"/>
  <c r="AM102" i="59"/>
  <c r="AM112" i="59" s="1"/>
  <c r="BD99" i="59"/>
  <c r="BD109" i="59" s="1"/>
  <c r="AI99" i="59"/>
  <c r="AI109" i="59" s="1"/>
  <c r="N99" i="59"/>
  <c r="N109" i="59" s="1"/>
  <c r="Y99" i="59"/>
  <c r="Y109" i="59" s="1"/>
  <c r="AO99" i="59"/>
  <c r="AO109" i="59" s="1"/>
  <c r="BE99" i="59"/>
  <c r="BE109" i="59" s="1"/>
  <c r="AJ102" i="59"/>
  <c r="AJ112" i="59" s="1"/>
  <c r="V99" i="59"/>
  <c r="V109" i="59" s="1"/>
  <c r="AX99" i="59"/>
  <c r="AX109" i="59" s="1"/>
  <c r="W99" i="59"/>
  <c r="W109" i="59" s="1"/>
  <c r="AZ99" i="59"/>
  <c r="AZ109" i="59" s="1"/>
  <c r="G112" i="59"/>
  <c r="AS101" i="59"/>
  <c r="AS111" i="59" s="1"/>
  <c r="BF101" i="59"/>
  <c r="BF111" i="59" s="1"/>
  <c r="U101" i="59"/>
  <c r="U111" i="59" s="1"/>
  <c r="AL101" i="59"/>
  <c r="AL111" i="59" s="1"/>
  <c r="Y101" i="59"/>
  <c r="Y111" i="59" s="1"/>
  <c r="BE101" i="59"/>
  <c r="BE111" i="59" s="1"/>
  <c r="BF100" i="59"/>
  <c r="BF110" i="59" s="1"/>
  <c r="AK100" i="59"/>
  <c r="AK110" i="59" s="1"/>
  <c r="O100" i="59"/>
  <c r="O110" i="59" s="1"/>
  <c r="AT100" i="59"/>
  <c r="AT110" i="59" s="1"/>
  <c r="BE100" i="59"/>
  <c r="BE110" i="59" s="1"/>
  <c r="AI100" i="59"/>
  <c r="AI110" i="59" s="1"/>
  <c r="N100" i="59"/>
  <c r="N110" i="59" s="1"/>
  <c r="AU100" i="59"/>
  <c r="AU110" i="59" s="1"/>
  <c r="Z100" i="59"/>
  <c r="Z110" i="59" s="1"/>
  <c r="Y100" i="59"/>
  <c r="Y110" i="59" s="1"/>
  <c r="BD119" i="59"/>
  <c r="BD129" i="59" s="1"/>
  <c r="AS119" i="59"/>
  <c r="AS129" i="59" s="1"/>
  <c r="AC119" i="59"/>
  <c r="AC129" i="59" s="1"/>
  <c r="M119" i="59"/>
  <c r="M129" i="59" s="1"/>
  <c r="BE119" i="59"/>
  <c r="BE129" i="59" s="1"/>
  <c r="AO119" i="59"/>
  <c r="AO129" i="59" s="1"/>
  <c r="Y119" i="59"/>
  <c r="Y129" i="59" s="1"/>
  <c r="AW119" i="59"/>
  <c r="AW129" i="59" s="1"/>
  <c r="Q119" i="59"/>
  <c r="Q129" i="59" s="1"/>
  <c r="AK119" i="59"/>
  <c r="AK129" i="59" s="1"/>
  <c r="AG119" i="59"/>
  <c r="AG129" i="59" s="1"/>
  <c r="BA119" i="59"/>
  <c r="BA129" i="59" s="1"/>
  <c r="U119" i="59"/>
  <c r="U129" i="59" s="1"/>
  <c r="AN119" i="59"/>
  <c r="AN129" i="59" s="1"/>
  <c r="X119" i="59"/>
  <c r="X129" i="59" s="1"/>
  <c r="BG119" i="59"/>
  <c r="BG129" i="59" s="1"/>
  <c r="AQ119" i="59"/>
  <c r="AQ129" i="59" s="1"/>
  <c r="AA119" i="59"/>
  <c r="AA129" i="59" s="1"/>
  <c r="K119" i="59"/>
  <c r="K129" i="59" s="1"/>
  <c r="AX119" i="59"/>
  <c r="AX129" i="59" s="1"/>
  <c r="AH119" i="59"/>
  <c r="AH129" i="59" s="1"/>
  <c r="R119" i="59"/>
  <c r="R129" i="59" s="1"/>
  <c r="BD122" i="59"/>
  <c r="BD132" i="59" s="1"/>
  <c r="BF122" i="59"/>
  <c r="BF132" i="59" s="1"/>
  <c r="AX122" i="59"/>
  <c r="AX132" i="59" s="1"/>
  <c r="AP122" i="59"/>
  <c r="AP132" i="59" s="1"/>
  <c r="AH122" i="59"/>
  <c r="AH132" i="59" s="1"/>
  <c r="Z122" i="59"/>
  <c r="Z132" i="59" s="1"/>
  <c r="R122" i="59"/>
  <c r="R132" i="59" s="1"/>
  <c r="J122" i="59"/>
  <c r="J132" i="59" s="1"/>
  <c r="G132" i="59"/>
  <c r="BE122" i="59"/>
  <c r="BE132" i="59" s="1"/>
  <c r="AW122" i="59"/>
  <c r="AW132" i="59" s="1"/>
  <c r="AO122" i="59"/>
  <c r="AO132" i="59" s="1"/>
  <c r="AG122" i="59"/>
  <c r="AG132" i="59" s="1"/>
  <c r="Y122" i="59"/>
  <c r="Y132" i="59" s="1"/>
  <c r="Q122" i="59"/>
  <c r="Q132" i="59" s="1"/>
  <c r="AS122" i="59"/>
  <c r="AS132" i="59" s="1"/>
  <c r="AC122" i="59"/>
  <c r="AC132" i="59" s="1"/>
  <c r="M122" i="59"/>
  <c r="M132" i="59" s="1"/>
  <c r="BB122" i="59"/>
  <c r="BB132" i="59" s="1"/>
  <c r="AL122" i="59"/>
  <c r="AL132" i="59" s="1"/>
  <c r="V122" i="59"/>
  <c r="V132" i="59" s="1"/>
  <c r="BA122" i="59"/>
  <c r="BA132" i="59" s="1"/>
  <c r="AK122" i="59"/>
  <c r="AK132" i="59" s="1"/>
  <c r="U122" i="59"/>
  <c r="U132" i="59" s="1"/>
  <c r="AT122" i="59"/>
  <c r="AT132" i="59" s="1"/>
  <c r="AD122" i="59"/>
  <c r="AD132" i="59" s="1"/>
  <c r="N122" i="59"/>
  <c r="N132" i="59" s="1"/>
  <c r="AZ119" i="59"/>
  <c r="AZ129" i="59" s="1"/>
  <c r="AJ119" i="59"/>
  <c r="AJ129" i="59" s="1"/>
  <c r="T119" i="59"/>
  <c r="T129" i="59" s="1"/>
  <c r="AZ122" i="59"/>
  <c r="AZ132" i="59" s="1"/>
  <c r="AJ122" i="59"/>
  <c r="AJ132" i="59" s="1"/>
  <c r="T122" i="59"/>
  <c r="T132" i="59" s="1"/>
  <c r="BC119" i="59"/>
  <c r="BC129" i="59" s="1"/>
  <c r="AM119" i="59"/>
  <c r="AM129" i="59" s="1"/>
  <c r="W119" i="59"/>
  <c r="W129" i="59" s="1"/>
  <c r="BG122" i="59"/>
  <c r="BG132" i="59" s="1"/>
  <c r="AQ122" i="59"/>
  <c r="AQ132" i="59" s="1"/>
  <c r="AA122" i="59"/>
  <c r="AA132" i="59" s="1"/>
  <c r="K122" i="59"/>
  <c r="K132" i="59" s="1"/>
  <c r="AT119" i="59"/>
  <c r="AT129" i="59" s="1"/>
  <c r="AD119" i="59"/>
  <c r="AD129" i="59" s="1"/>
  <c r="N119" i="59"/>
  <c r="N129" i="59" s="1"/>
  <c r="AZ120" i="59"/>
  <c r="AZ130" i="59" s="1"/>
  <c r="AR120" i="59"/>
  <c r="AR130" i="59" s="1"/>
  <c r="AB120" i="59"/>
  <c r="AB130" i="59" s="1"/>
  <c r="L120" i="59"/>
  <c r="L130" i="59" s="1"/>
  <c r="AV119" i="59"/>
  <c r="AV129" i="59" s="1"/>
  <c r="AF119" i="59"/>
  <c r="AF129" i="59" s="1"/>
  <c r="P119" i="59"/>
  <c r="P129" i="59" s="1"/>
  <c r="AV122" i="59"/>
  <c r="AV132" i="59" s="1"/>
  <c r="AF122" i="59"/>
  <c r="AF132" i="59" s="1"/>
  <c r="P122" i="59"/>
  <c r="P132" i="59" s="1"/>
  <c r="AY119" i="59"/>
  <c r="AY129" i="59" s="1"/>
  <c r="AI119" i="59"/>
  <c r="AI129" i="59" s="1"/>
  <c r="S119" i="59"/>
  <c r="S129" i="59" s="1"/>
  <c r="BC122" i="59"/>
  <c r="BC132" i="59" s="1"/>
  <c r="AM122" i="59"/>
  <c r="AM132" i="59" s="1"/>
  <c r="W122" i="59"/>
  <c r="W132" i="59" s="1"/>
  <c r="BF119" i="59"/>
  <c r="BF129" i="59" s="1"/>
  <c r="AP119" i="59"/>
  <c r="AP129" i="59" s="1"/>
  <c r="Z119" i="59"/>
  <c r="Z129" i="59" s="1"/>
  <c r="J119" i="59"/>
  <c r="X120" i="59"/>
  <c r="X130" i="59" s="1"/>
  <c r="Y120" i="59"/>
  <c r="Y130" i="59" s="1"/>
  <c r="AO120" i="59"/>
  <c r="AO130" i="59" s="1"/>
  <c r="BE120" i="59"/>
  <c r="BE130" i="59" s="1"/>
  <c r="V120" i="59"/>
  <c r="V130" i="59" s="1"/>
  <c r="AL120" i="59"/>
  <c r="AL130" i="59" s="1"/>
  <c r="BB120" i="59"/>
  <c r="BB130" i="59" s="1"/>
  <c r="O120" i="59"/>
  <c r="O130" i="59" s="1"/>
  <c r="AE120" i="59"/>
  <c r="AE130" i="59" s="1"/>
  <c r="AU120" i="59"/>
  <c r="AU130" i="59" s="1"/>
  <c r="P120" i="59"/>
  <c r="P130" i="59" s="1"/>
  <c r="BD123" i="59"/>
  <c r="BD133" i="59" s="1"/>
  <c r="BA123" i="59"/>
  <c r="BA133" i="59" s="1"/>
  <c r="AK123" i="59"/>
  <c r="AK133" i="59" s="1"/>
  <c r="U123" i="59"/>
  <c r="U133" i="59" s="1"/>
  <c r="AW123" i="59"/>
  <c r="AW133" i="59" s="1"/>
  <c r="AG123" i="59"/>
  <c r="AG133" i="59" s="1"/>
  <c r="Q123" i="59"/>
  <c r="Q133" i="59" s="1"/>
  <c r="AO123" i="59"/>
  <c r="AO133" i="59" s="1"/>
  <c r="AC123" i="59"/>
  <c r="AC133" i="59" s="1"/>
  <c r="BE123" i="59"/>
  <c r="BE133" i="59" s="1"/>
  <c r="Y123" i="59"/>
  <c r="Y133" i="59" s="1"/>
  <c r="AS123" i="59"/>
  <c r="AS133" i="59" s="1"/>
  <c r="M123" i="59"/>
  <c r="M133" i="59" s="1"/>
  <c r="G131" i="59"/>
  <c r="BE121" i="59"/>
  <c r="BE131" i="59" s="1"/>
  <c r="AY121" i="59"/>
  <c r="AY131" i="59" s="1"/>
  <c r="AT121" i="59"/>
  <c r="AT131" i="59" s="1"/>
  <c r="AO121" i="59"/>
  <c r="AO131" i="59" s="1"/>
  <c r="AI121" i="59"/>
  <c r="AI131" i="59" s="1"/>
  <c r="AD121" i="59"/>
  <c r="AD131" i="59" s="1"/>
  <c r="Y121" i="59"/>
  <c r="Y131" i="59" s="1"/>
  <c r="S121" i="59"/>
  <c r="S131" i="59" s="1"/>
  <c r="N121" i="59"/>
  <c r="N131" i="59" s="1"/>
  <c r="BC121" i="59"/>
  <c r="BC131" i="59" s="1"/>
  <c r="AX121" i="59"/>
  <c r="AX131" i="59" s="1"/>
  <c r="AS121" i="59"/>
  <c r="AS131" i="59" s="1"/>
  <c r="AM121" i="59"/>
  <c r="AM131" i="59" s="1"/>
  <c r="AH121" i="59"/>
  <c r="AH131" i="59" s="1"/>
  <c r="AC121" i="59"/>
  <c r="AC131" i="59" s="1"/>
  <c r="W121" i="59"/>
  <c r="W131" i="59" s="1"/>
  <c r="R121" i="59"/>
  <c r="R131" i="59" s="1"/>
  <c r="M121" i="59"/>
  <c r="M131" i="59" s="1"/>
  <c r="BA121" i="59"/>
  <c r="BA131" i="59" s="1"/>
  <c r="AP121" i="59"/>
  <c r="AP131" i="59" s="1"/>
  <c r="AE121" i="59"/>
  <c r="AE131" i="59" s="1"/>
  <c r="U121" i="59"/>
  <c r="U131" i="59" s="1"/>
  <c r="J121" i="59"/>
  <c r="J131" i="59" s="1"/>
  <c r="BG121" i="59"/>
  <c r="BG131" i="59" s="1"/>
  <c r="AW121" i="59"/>
  <c r="AW131" i="59" s="1"/>
  <c r="AL121" i="59"/>
  <c r="AL131" i="59" s="1"/>
  <c r="AA121" i="59"/>
  <c r="AA131" i="59" s="1"/>
  <c r="Q121" i="59"/>
  <c r="Q131" i="59" s="1"/>
  <c r="BF121" i="59"/>
  <c r="BF131" i="59" s="1"/>
  <c r="AU121" i="59"/>
  <c r="AU131" i="59" s="1"/>
  <c r="AK121" i="59"/>
  <c r="AK131" i="59" s="1"/>
  <c r="Z121" i="59"/>
  <c r="Z131" i="59" s="1"/>
  <c r="O121" i="59"/>
  <c r="O131" i="59" s="1"/>
  <c r="BB121" i="59"/>
  <c r="BB131" i="59" s="1"/>
  <c r="AQ121" i="59"/>
  <c r="AQ131" i="59" s="1"/>
  <c r="AG121" i="59"/>
  <c r="AG131" i="59" s="1"/>
  <c r="V121" i="59"/>
  <c r="V131" i="59" s="1"/>
  <c r="K121" i="59"/>
  <c r="K131" i="59" s="1"/>
  <c r="L131" i="59"/>
  <c r="G76" i="59"/>
  <c r="D75" i="58"/>
  <c r="D71" i="58"/>
  <c r="D67" i="58"/>
  <c r="D63" i="58"/>
  <c r="D59" i="58"/>
  <c r="D55" i="58"/>
  <c r="D74" i="58"/>
  <c r="D70" i="58"/>
  <c r="D66" i="58"/>
  <c r="D62" i="58"/>
  <c r="D58" i="58"/>
  <c r="D54" i="58"/>
  <c r="D73" i="58"/>
  <c r="D69" i="58"/>
  <c r="D65" i="58"/>
  <c r="D61" i="58"/>
  <c r="D57" i="58"/>
  <c r="D53" i="58"/>
  <c r="D76" i="58"/>
  <c r="D72" i="58"/>
  <c r="D68" i="58"/>
  <c r="D64" i="58"/>
  <c r="D60" i="58"/>
  <c r="D56" i="58"/>
  <c r="E84" i="59" l="1"/>
  <c r="K26" i="59" s="1"/>
  <c r="J108" i="59"/>
  <c r="H108" i="59" s="1"/>
  <c r="J112" i="59"/>
  <c r="H112" i="59" s="1"/>
  <c r="J111" i="59"/>
  <c r="H111" i="59" s="1"/>
  <c r="J129" i="59"/>
  <c r="H129" i="59" s="1"/>
  <c r="J109" i="59"/>
  <c r="H109" i="59" s="1"/>
  <c r="J110" i="59"/>
  <c r="H110" i="59" s="1"/>
  <c r="G113" i="59"/>
  <c r="H98" i="59"/>
  <c r="F98" i="59" s="1"/>
  <c r="F108" i="59" s="1"/>
  <c r="H101" i="59"/>
  <c r="F101" i="59" s="1"/>
  <c r="H121" i="59"/>
  <c r="F121" i="59" s="1"/>
  <c r="F131" i="59" s="1"/>
  <c r="H102" i="59"/>
  <c r="F102" i="59" s="1"/>
  <c r="H99" i="59"/>
  <c r="F99" i="59" s="1"/>
  <c r="G134" i="59"/>
  <c r="H100" i="59"/>
  <c r="F100" i="59" s="1"/>
  <c r="H131" i="59"/>
  <c r="H132" i="59"/>
  <c r="H120" i="59"/>
  <c r="F120" i="59" s="1"/>
  <c r="F130" i="59" s="1"/>
  <c r="H122" i="59"/>
  <c r="F122" i="59" s="1"/>
  <c r="F132" i="59" s="1"/>
  <c r="H123" i="59"/>
  <c r="F123" i="59" s="1"/>
  <c r="F133" i="59" s="1"/>
  <c r="H119" i="59"/>
  <c r="F119" i="59" s="1"/>
  <c r="H133" i="59"/>
  <c r="H130" i="59"/>
  <c r="F16" i="58"/>
  <c r="H14" i="58"/>
  <c r="H15" i="58" s="1"/>
  <c r="D7" i="54"/>
  <c r="C51" i="58" a="1"/>
  <c r="C63" i="58" s="1"/>
  <c r="B51" i="58" a="1"/>
  <c r="B73" i="58" s="1"/>
  <c r="A51" i="58"/>
  <c r="A52" i="58" s="1"/>
  <c r="A53" i="58" s="1"/>
  <c r="A54" i="58" s="1"/>
  <c r="A55" i="58" s="1"/>
  <c r="A56" i="58" s="1"/>
  <c r="A57" i="58" s="1"/>
  <c r="A58" i="58" s="1"/>
  <c r="A59" i="58" s="1"/>
  <c r="A60" i="58" s="1"/>
  <c r="A61" i="58" s="1"/>
  <c r="A62" i="58" s="1"/>
  <c r="A63" i="58" s="1"/>
  <c r="A64" i="58" s="1"/>
  <c r="A65" i="58" s="1"/>
  <c r="A66" i="58" s="1"/>
  <c r="A67" i="58" s="1"/>
  <c r="A68" i="58" s="1"/>
  <c r="A69" i="58" s="1"/>
  <c r="A70" i="58" s="1"/>
  <c r="A71" i="58" s="1"/>
  <c r="A72" i="58" s="1"/>
  <c r="A73" i="58" s="1"/>
  <c r="A74" i="58" s="1"/>
  <c r="A75" i="58" s="1"/>
  <c r="A76" i="58" s="1"/>
  <c r="I50" i="58"/>
  <c r="J50" i="58" s="1"/>
  <c r="H48" i="58"/>
  <c r="H49" i="58" s="1"/>
  <c r="C17" i="58" a="1"/>
  <c r="C39" i="58" s="1"/>
  <c r="B17" i="58" a="1"/>
  <c r="B42" i="58" s="1"/>
  <c r="A17" i="58"/>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42" i="58" s="1"/>
  <c r="I16" i="58"/>
  <c r="I14" i="58" s="1"/>
  <c r="I15" i="58" s="1"/>
  <c r="B2" i="58"/>
  <c r="H158" i="59" l="1"/>
  <c r="F134" i="59"/>
  <c r="G157" i="59" s="1"/>
  <c r="H153" i="59"/>
  <c r="F113" i="59"/>
  <c r="G153" i="59" s="1"/>
  <c r="H150" i="59"/>
  <c r="H151" i="59"/>
  <c r="H154" i="59"/>
  <c r="H152" i="59"/>
  <c r="H159" i="59"/>
  <c r="H157" i="59"/>
  <c r="H156" i="59"/>
  <c r="H160" i="59"/>
  <c r="BC73" i="58"/>
  <c r="AY73" i="58"/>
  <c r="AU73" i="58"/>
  <c r="AQ73" i="58"/>
  <c r="AM73" i="58"/>
  <c r="AI73" i="58"/>
  <c r="AE73" i="58"/>
  <c r="AA73" i="58"/>
  <c r="W73" i="58"/>
  <c r="S73" i="58"/>
  <c r="O73" i="58"/>
  <c r="K73" i="58"/>
  <c r="BB73" i="58"/>
  <c r="AX73" i="58"/>
  <c r="AT73" i="58"/>
  <c r="AP73" i="58"/>
  <c r="AL73" i="58"/>
  <c r="AH73" i="58"/>
  <c r="AD73" i="58"/>
  <c r="Z73" i="58"/>
  <c r="V73" i="58"/>
  <c r="R73" i="58"/>
  <c r="N73" i="58"/>
  <c r="J73" i="58"/>
  <c r="BE73" i="58"/>
  <c r="BA73" i="58"/>
  <c r="AW73" i="58"/>
  <c r="AS73" i="58"/>
  <c r="AO73" i="58"/>
  <c r="AK73" i="58"/>
  <c r="AG73" i="58"/>
  <c r="AC73" i="58"/>
  <c r="Y73" i="58"/>
  <c r="U73" i="58"/>
  <c r="Q73" i="58"/>
  <c r="M73" i="58"/>
  <c r="I73" i="58"/>
  <c r="AZ73" i="58"/>
  <c r="AJ73" i="58"/>
  <c r="T73" i="58"/>
  <c r="AV73" i="58"/>
  <c r="AF73" i="58"/>
  <c r="P73" i="58"/>
  <c r="AR73" i="58"/>
  <c r="AB73" i="58"/>
  <c r="L73" i="58"/>
  <c r="BD73" i="58"/>
  <c r="AN73" i="58"/>
  <c r="X73" i="58"/>
  <c r="H73" i="58"/>
  <c r="B23" i="58"/>
  <c r="BC23" i="58" s="1"/>
  <c r="J16" i="58"/>
  <c r="I48" i="58"/>
  <c r="I49" i="58" s="1"/>
  <c r="AQ23" i="58"/>
  <c r="C74" i="58"/>
  <c r="C61" i="58"/>
  <c r="C72" i="58"/>
  <c r="C51" i="58"/>
  <c r="C73" i="58"/>
  <c r="C52" i="58"/>
  <c r="BC42" i="58"/>
  <c r="AY42" i="58"/>
  <c r="AU42" i="58"/>
  <c r="AQ42" i="58"/>
  <c r="AM42" i="58"/>
  <c r="AI42" i="58"/>
  <c r="AE42" i="58"/>
  <c r="AA42" i="58"/>
  <c r="W42" i="58"/>
  <c r="S42" i="58"/>
  <c r="O42" i="58"/>
  <c r="K42" i="58"/>
  <c r="BB42" i="58"/>
  <c r="AX42" i="58"/>
  <c r="AT42" i="58"/>
  <c r="AP42" i="58"/>
  <c r="AL42" i="58"/>
  <c r="AH42" i="58"/>
  <c r="AD42" i="58"/>
  <c r="Z42" i="58"/>
  <c r="V42" i="58"/>
  <c r="R42" i="58"/>
  <c r="N42" i="58"/>
  <c r="J42" i="58"/>
  <c r="BE42" i="58"/>
  <c r="BA42" i="58"/>
  <c r="AW42" i="58"/>
  <c r="AS42" i="58"/>
  <c r="AO42" i="58"/>
  <c r="AK42" i="58"/>
  <c r="AG42" i="58"/>
  <c r="AC42" i="58"/>
  <c r="Y42" i="58"/>
  <c r="U42" i="58"/>
  <c r="Q42" i="58"/>
  <c r="M42" i="58"/>
  <c r="I42" i="58"/>
  <c r="BD42" i="58"/>
  <c r="AZ42" i="58"/>
  <c r="AV42" i="58"/>
  <c r="AR42" i="58"/>
  <c r="AN42" i="58"/>
  <c r="AJ42" i="58"/>
  <c r="AF42" i="58"/>
  <c r="AB42" i="58"/>
  <c r="X42" i="58"/>
  <c r="T42" i="58"/>
  <c r="P42" i="58"/>
  <c r="L42" i="58"/>
  <c r="H42" i="58"/>
  <c r="B39" i="58"/>
  <c r="B19" i="58"/>
  <c r="B27" i="58"/>
  <c r="C56" i="58"/>
  <c r="C67" i="58"/>
  <c r="B35" i="58"/>
  <c r="C57" i="58"/>
  <c r="C68" i="58"/>
  <c r="B31" i="58"/>
  <c r="C53" i="58"/>
  <c r="C59" i="58"/>
  <c r="C64" i="58"/>
  <c r="C69" i="58"/>
  <c r="C75" i="58"/>
  <c r="C55" i="58"/>
  <c r="C60" i="58"/>
  <c r="C65" i="58"/>
  <c r="C71" i="58"/>
  <c r="C76" i="58"/>
  <c r="J48" i="58"/>
  <c r="J49" i="58" s="1"/>
  <c r="K50" i="58"/>
  <c r="C20" i="58"/>
  <c r="C24" i="58"/>
  <c r="C28" i="58"/>
  <c r="C32" i="58"/>
  <c r="C36" i="58"/>
  <c r="C40" i="58"/>
  <c r="B58" i="58"/>
  <c r="B66" i="58"/>
  <c r="B74" i="58"/>
  <c r="B20" i="58"/>
  <c r="B32" i="58"/>
  <c r="C21" i="58"/>
  <c r="B51" i="58"/>
  <c r="B55" i="58"/>
  <c r="B59" i="58"/>
  <c r="B67" i="58"/>
  <c r="B71" i="58"/>
  <c r="B75" i="58"/>
  <c r="B17" i="58"/>
  <c r="B21" i="58"/>
  <c r="B29" i="58"/>
  <c r="B37" i="58"/>
  <c r="B41" i="58"/>
  <c r="C22" i="58"/>
  <c r="C26" i="58"/>
  <c r="C30" i="58"/>
  <c r="C34" i="58"/>
  <c r="C38" i="58"/>
  <c r="C42" i="58"/>
  <c r="B52" i="58"/>
  <c r="B56" i="58"/>
  <c r="B60" i="58"/>
  <c r="B64" i="58"/>
  <c r="B68" i="58"/>
  <c r="B72" i="58"/>
  <c r="B76" i="58"/>
  <c r="B54" i="58"/>
  <c r="B62" i="58"/>
  <c r="B70" i="58"/>
  <c r="B24" i="58"/>
  <c r="B28" i="58"/>
  <c r="B36" i="58"/>
  <c r="B40" i="58"/>
  <c r="C17" i="58"/>
  <c r="C25" i="58"/>
  <c r="C29" i="58"/>
  <c r="C33" i="58"/>
  <c r="C37" i="58"/>
  <c r="C41" i="58"/>
  <c r="B63" i="58"/>
  <c r="B25" i="58"/>
  <c r="B33" i="58"/>
  <c r="C18" i="58"/>
  <c r="B18" i="58"/>
  <c r="B22" i="58"/>
  <c r="B26" i="58"/>
  <c r="B30" i="58"/>
  <c r="B34" i="58"/>
  <c r="B38" i="58"/>
  <c r="C19" i="58"/>
  <c r="C23" i="58"/>
  <c r="C27" i="58"/>
  <c r="C31" i="58"/>
  <c r="C35" i="58"/>
  <c r="B53" i="58"/>
  <c r="B57" i="58"/>
  <c r="B61" i="58"/>
  <c r="B65" i="58"/>
  <c r="B69" i="58"/>
  <c r="C54" i="58"/>
  <c r="C58" i="58"/>
  <c r="C62" i="58"/>
  <c r="C66" i="58"/>
  <c r="C70" i="58"/>
  <c r="F180" i="55"/>
  <c r="F181" i="55" s="1"/>
  <c r="F148" i="55"/>
  <c r="F149" i="55" s="1"/>
  <c r="C183" i="55" a="1"/>
  <c r="C207" i="55" s="1"/>
  <c r="B183" i="55" a="1"/>
  <c r="B189" i="55" s="1"/>
  <c r="BD189" i="55" s="1"/>
  <c r="A183" i="55"/>
  <c r="A184" i="55" s="1"/>
  <c r="A185" i="55" s="1"/>
  <c r="A186" i="55" s="1"/>
  <c r="A187" i="55" s="1"/>
  <c r="A188" i="55" s="1"/>
  <c r="A189" i="55" s="1"/>
  <c r="A190" i="55" s="1"/>
  <c r="A191" i="55" s="1"/>
  <c r="A192" i="55" s="1"/>
  <c r="A193" i="55" s="1"/>
  <c r="A194" i="55" s="1"/>
  <c r="A195" i="55" s="1"/>
  <c r="A196" i="55" s="1"/>
  <c r="A197" i="55" s="1"/>
  <c r="A198" i="55" s="1"/>
  <c r="A199" i="55" s="1"/>
  <c r="A200" i="55" s="1"/>
  <c r="A201" i="55" s="1"/>
  <c r="A202" i="55" s="1"/>
  <c r="A203" i="55" s="1"/>
  <c r="A204" i="55" s="1"/>
  <c r="A205" i="55" s="1"/>
  <c r="A206" i="55" s="1"/>
  <c r="A207" i="55" s="1"/>
  <c r="A208" i="55" s="1"/>
  <c r="H182" i="55"/>
  <c r="I182" i="55" s="1"/>
  <c r="I180" i="55" s="1"/>
  <c r="I181" i="55" s="1"/>
  <c r="H180" i="55"/>
  <c r="H181" i="55" s="1"/>
  <c r="G180" i="55"/>
  <c r="G181" i="55" s="1"/>
  <c r="C151" i="55" a="1"/>
  <c r="C175" i="55" s="1"/>
  <c r="B151" i="55" a="1"/>
  <c r="B173" i="55" s="1"/>
  <c r="A151" i="55"/>
  <c r="A152" i="55" s="1"/>
  <c r="A153" i="55" s="1"/>
  <c r="A154" i="55" s="1"/>
  <c r="A155" i="55" s="1"/>
  <c r="A156" i="55" s="1"/>
  <c r="A157" i="55" s="1"/>
  <c r="A158" i="55" s="1"/>
  <c r="A159" i="55" s="1"/>
  <c r="A160" i="55" s="1"/>
  <c r="A161" i="55" s="1"/>
  <c r="A162" i="55" s="1"/>
  <c r="A163" i="55" s="1"/>
  <c r="A164" i="55" s="1"/>
  <c r="A165" i="55" s="1"/>
  <c r="A166" i="55" s="1"/>
  <c r="A167" i="55" s="1"/>
  <c r="A168" i="55" s="1"/>
  <c r="A169" i="55" s="1"/>
  <c r="A170" i="55" s="1"/>
  <c r="A171" i="55" s="1"/>
  <c r="A172" i="55" s="1"/>
  <c r="A173" i="55" s="1"/>
  <c r="A174" i="55" s="1"/>
  <c r="A175" i="55" s="1"/>
  <c r="A176" i="55" s="1"/>
  <c r="H150" i="55"/>
  <c r="I150" i="55" s="1"/>
  <c r="H148" i="55"/>
  <c r="H149" i="55" s="1"/>
  <c r="G148" i="55"/>
  <c r="G149" i="55" s="1"/>
  <c r="G114" i="55"/>
  <c r="G115" i="55" s="1"/>
  <c r="G82" i="55"/>
  <c r="G83" i="55" s="1"/>
  <c r="H155" i="59" l="1"/>
  <c r="AO23" i="58"/>
  <c r="BE23" i="58"/>
  <c r="AX23" i="58"/>
  <c r="AF23" i="58"/>
  <c r="X23" i="58"/>
  <c r="I23" i="58"/>
  <c r="R23" i="58"/>
  <c r="K23" i="58"/>
  <c r="Y23" i="58"/>
  <c r="AH23" i="58"/>
  <c r="AA23" i="58"/>
  <c r="G158" i="59"/>
  <c r="AT158" i="59" s="1"/>
  <c r="G150" i="59"/>
  <c r="AM150" i="59" s="1"/>
  <c r="G151" i="59"/>
  <c r="BG151" i="59" s="1"/>
  <c r="G154" i="59"/>
  <c r="S154" i="59" s="1"/>
  <c r="G156" i="59"/>
  <c r="Q156" i="59" s="1"/>
  <c r="G152" i="59"/>
  <c r="BC152" i="59" s="1"/>
  <c r="G159" i="59"/>
  <c r="AT159" i="59" s="1"/>
  <c r="G160" i="59"/>
  <c r="BA160" i="59" s="1"/>
  <c r="H161" i="59"/>
  <c r="AN23" i="58"/>
  <c r="M23" i="58"/>
  <c r="AC23" i="58"/>
  <c r="AS23" i="58"/>
  <c r="AB23" i="58"/>
  <c r="V23" i="58"/>
  <c r="AL23" i="58"/>
  <c r="BB23" i="58"/>
  <c r="AJ23" i="58"/>
  <c r="O23" i="58"/>
  <c r="AE23" i="58"/>
  <c r="AU23" i="58"/>
  <c r="L23" i="58"/>
  <c r="AV23" i="58"/>
  <c r="Q23" i="58"/>
  <c r="AG23" i="58"/>
  <c r="AW23" i="58"/>
  <c r="J23" i="58"/>
  <c r="Z23" i="58"/>
  <c r="AP23" i="58"/>
  <c r="H23" i="58"/>
  <c r="AR23" i="58"/>
  <c r="S23" i="58"/>
  <c r="AI23" i="58"/>
  <c r="AY23" i="58"/>
  <c r="AL153" i="59"/>
  <c r="AK153" i="59"/>
  <c r="AO153" i="59"/>
  <c r="N153" i="59"/>
  <c r="R153" i="59"/>
  <c r="BB153" i="59"/>
  <c r="M153" i="59"/>
  <c r="AS153" i="59"/>
  <c r="Q153" i="59"/>
  <c r="AW153" i="59"/>
  <c r="AD153" i="59"/>
  <c r="AX153" i="59"/>
  <c r="V153" i="59"/>
  <c r="AG153" i="59"/>
  <c r="AP153" i="59"/>
  <c r="U153" i="59"/>
  <c r="BA153" i="59"/>
  <c r="Y153" i="59"/>
  <c r="BE153" i="59"/>
  <c r="AT153" i="59"/>
  <c r="AC153" i="59"/>
  <c r="BD153" i="59"/>
  <c r="T153" i="59"/>
  <c r="O153" i="59"/>
  <c r="AB153" i="59"/>
  <c r="W153" i="59"/>
  <c r="AV153" i="59"/>
  <c r="BG153" i="59"/>
  <c r="BF153" i="59"/>
  <c r="AF153" i="59"/>
  <c r="AQ153" i="59"/>
  <c r="Z153" i="59"/>
  <c r="S153" i="59"/>
  <c r="AE153" i="59"/>
  <c r="AR153" i="59"/>
  <c r="AN153" i="59"/>
  <c r="AY153" i="59"/>
  <c r="J153" i="59"/>
  <c r="BC153" i="59"/>
  <c r="AJ153" i="59"/>
  <c r="AH153" i="59"/>
  <c r="AM153" i="59"/>
  <c r="X153" i="59"/>
  <c r="AI153" i="59"/>
  <c r="L153" i="59"/>
  <c r="AZ153" i="59"/>
  <c r="AU153" i="59"/>
  <c r="P153" i="59"/>
  <c r="AA153" i="59"/>
  <c r="K153" i="59"/>
  <c r="T23" i="58"/>
  <c r="BD23" i="58"/>
  <c r="U23" i="58"/>
  <c r="AK23" i="58"/>
  <c r="BA23" i="58"/>
  <c r="N23" i="58"/>
  <c r="AD23" i="58"/>
  <c r="AT23" i="58"/>
  <c r="P23" i="58"/>
  <c r="AZ23" i="58"/>
  <c r="W23" i="58"/>
  <c r="AM23" i="58"/>
  <c r="AR157" i="59"/>
  <c r="L157" i="59"/>
  <c r="AB157" i="59"/>
  <c r="Q157" i="59"/>
  <c r="U157" i="59"/>
  <c r="AH157" i="59"/>
  <c r="AQ157" i="59"/>
  <c r="AM157" i="59"/>
  <c r="AJ157" i="59"/>
  <c r="AV157" i="59"/>
  <c r="X157" i="59"/>
  <c r="V157" i="59"/>
  <c r="AE157" i="59"/>
  <c r="P157" i="59"/>
  <c r="W157" i="59"/>
  <c r="AC157" i="59"/>
  <c r="S157" i="59"/>
  <c r="AS157" i="59"/>
  <c r="AI157" i="59"/>
  <c r="AP157" i="59"/>
  <c r="AA157" i="59"/>
  <c r="BE157" i="59"/>
  <c r="M157" i="59"/>
  <c r="BF157" i="59"/>
  <c r="N157" i="59"/>
  <c r="AK157" i="59"/>
  <c r="AX157" i="59"/>
  <c r="BG157" i="59"/>
  <c r="T157" i="59"/>
  <c r="BD157" i="59"/>
  <c r="Y157" i="59"/>
  <c r="AL157" i="59"/>
  <c r="AU157" i="59"/>
  <c r="AZ157" i="59"/>
  <c r="Z157" i="59"/>
  <c r="AY157" i="59"/>
  <c r="R157" i="59"/>
  <c r="O157" i="59"/>
  <c r="BC157" i="59"/>
  <c r="BA157" i="59"/>
  <c r="K157" i="59"/>
  <c r="AW157" i="59"/>
  <c r="AO157" i="59"/>
  <c r="BB157" i="59"/>
  <c r="AG157" i="59"/>
  <c r="AN157" i="59"/>
  <c r="AF157" i="59"/>
  <c r="AT157" i="59"/>
  <c r="AD157" i="59"/>
  <c r="J157" i="59"/>
  <c r="Z150" i="59"/>
  <c r="BB53" i="58"/>
  <c r="AX53" i="58"/>
  <c r="AT53" i="58"/>
  <c r="AP53" i="58"/>
  <c r="AL53" i="58"/>
  <c r="AH53" i="58"/>
  <c r="AD53" i="58"/>
  <c r="Z53" i="58"/>
  <c r="V53" i="58"/>
  <c r="R53" i="58"/>
  <c r="N53" i="58"/>
  <c r="J53" i="58"/>
  <c r="BC53" i="58"/>
  <c r="AQ53" i="58"/>
  <c r="AE53" i="58"/>
  <c r="S53" i="58"/>
  <c r="BE53" i="58"/>
  <c r="BA53" i="58"/>
  <c r="AW53" i="58"/>
  <c r="AS53" i="58"/>
  <c r="AO53" i="58"/>
  <c r="AK53" i="58"/>
  <c r="AG53" i="58"/>
  <c r="AC53" i="58"/>
  <c r="Y53" i="58"/>
  <c r="U53" i="58"/>
  <c r="Q53" i="58"/>
  <c r="M53" i="58"/>
  <c r="I53" i="58"/>
  <c r="AY53" i="58"/>
  <c r="AM53" i="58"/>
  <c r="AA53" i="58"/>
  <c r="K53" i="58"/>
  <c r="BD53" i="58"/>
  <c r="AZ53" i="58"/>
  <c r="AV53" i="58"/>
  <c r="AR53" i="58"/>
  <c r="AN53" i="58"/>
  <c r="AJ53" i="58"/>
  <c r="AF53" i="58"/>
  <c r="AB53" i="58"/>
  <c r="X53" i="58"/>
  <c r="T53" i="58"/>
  <c r="P53" i="58"/>
  <c r="L53" i="58"/>
  <c r="H53" i="58"/>
  <c r="AU53" i="58"/>
  <c r="AI53" i="58"/>
  <c r="W53" i="58"/>
  <c r="O53" i="58"/>
  <c r="BE64" i="58"/>
  <c r="BA64" i="58"/>
  <c r="AW64" i="58"/>
  <c r="AS64" i="58"/>
  <c r="AO64" i="58"/>
  <c r="AK64" i="58"/>
  <c r="AG64" i="58"/>
  <c r="AC64" i="58"/>
  <c r="Y64" i="58"/>
  <c r="U64" i="58"/>
  <c r="Q64" i="58"/>
  <c r="M64" i="58"/>
  <c r="I64" i="58"/>
  <c r="BD64" i="58"/>
  <c r="AZ64" i="58"/>
  <c r="AV64" i="58"/>
  <c r="AR64" i="58"/>
  <c r="AN64" i="58"/>
  <c r="AJ64" i="58"/>
  <c r="AF64" i="58"/>
  <c r="AB64" i="58"/>
  <c r="X64" i="58"/>
  <c r="T64" i="58"/>
  <c r="P64" i="58"/>
  <c r="L64" i="58"/>
  <c r="H64" i="58"/>
  <c r="BC64" i="58"/>
  <c r="AY64" i="58"/>
  <c r="AU64" i="58"/>
  <c r="AQ64" i="58"/>
  <c r="AM64" i="58"/>
  <c r="AI64" i="58"/>
  <c r="AE64" i="58"/>
  <c r="AA64" i="58"/>
  <c r="W64" i="58"/>
  <c r="S64" i="58"/>
  <c r="O64" i="58"/>
  <c r="K64" i="58"/>
  <c r="BB64" i="58"/>
  <c r="AL64" i="58"/>
  <c r="V64" i="58"/>
  <c r="AX64" i="58"/>
  <c r="AH64" i="58"/>
  <c r="R64" i="58"/>
  <c r="AP64" i="58"/>
  <c r="Z64" i="58"/>
  <c r="J64" i="58"/>
  <c r="AT64" i="58"/>
  <c r="AD64" i="58"/>
  <c r="N64" i="58"/>
  <c r="BD71" i="58"/>
  <c r="AZ71" i="58"/>
  <c r="AV71" i="58"/>
  <c r="AR71" i="58"/>
  <c r="AN71" i="58"/>
  <c r="AJ71" i="58"/>
  <c r="AF71" i="58"/>
  <c r="AB71" i="58"/>
  <c r="X71" i="58"/>
  <c r="T71" i="58"/>
  <c r="P71" i="58"/>
  <c r="L71" i="58"/>
  <c r="H71" i="58"/>
  <c r="BC71" i="58"/>
  <c r="AY71" i="58"/>
  <c r="AU71" i="58"/>
  <c r="AQ71" i="58"/>
  <c r="AM71" i="58"/>
  <c r="AI71" i="58"/>
  <c r="AE71" i="58"/>
  <c r="AA71" i="58"/>
  <c r="W71" i="58"/>
  <c r="S71" i="58"/>
  <c r="O71" i="58"/>
  <c r="K71" i="58"/>
  <c r="BB71" i="58"/>
  <c r="AX71" i="58"/>
  <c r="AT71" i="58"/>
  <c r="AP71" i="58"/>
  <c r="AL71" i="58"/>
  <c r="AH71" i="58"/>
  <c r="AD71" i="58"/>
  <c r="Z71" i="58"/>
  <c r="V71" i="58"/>
  <c r="R71" i="58"/>
  <c r="N71" i="58"/>
  <c r="J71" i="58"/>
  <c r="BE71" i="58"/>
  <c r="AO71" i="58"/>
  <c r="Y71" i="58"/>
  <c r="I71" i="58"/>
  <c r="BA71" i="58"/>
  <c r="AK71" i="58"/>
  <c r="U71" i="58"/>
  <c r="AW71" i="58"/>
  <c r="AG71" i="58"/>
  <c r="Q71" i="58"/>
  <c r="AC71" i="58"/>
  <c r="M71" i="58"/>
  <c r="AS71" i="58"/>
  <c r="BE74" i="58"/>
  <c r="BA74" i="58"/>
  <c r="AW74" i="58"/>
  <c r="AS74" i="58"/>
  <c r="AO74" i="58"/>
  <c r="AK74" i="58"/>
  <c r="AG74" i="58"/>
  <c r="AC74" i="58"/>
  <c r="Y74" i="58"/>
  <c r="U74" i="58"/>
  <c r="Q74" i="58"/>
  <c r="M74" i="58"/>
  <c r="I74" i="58"/>
  <c r="BD74" i="58"/>
  <c r="AZ74" i="58"/>
  <c r="AV74" i="58"/>
  <c r="AR74" i="58"/>
  <c r="AN74" i="58"/>
  <c r="AJ74" i="58"/>
  <c r="AF74" i="58"/>
  <c r="AB74" i="58"/>
  <c r="X74" i="58"/>
  <c r="T74" i="58"/>
  <c r="P74" i="58"/>
  <c r="L74" i="58"/>
  <c r="H74" i="58"/>
  <c r="BC74" i="58"/>
  <c r="AY74" i="58"/>
  <c r="AU74" i="58"/>
  <c r="AQ74" i="58"/>
  <c r="AM74" i="58"/>
  <c r="AI74" i="58"/>
  <c r="AE74" i="58"/>
  <c r="AA74" i="58"/>
  <c r="W74" i="58"/>
  <c r="S74" i="58"/>
  <c r="O74" i="58"/>
  <c r="K74" i="58"/>
  <c r="AX74" i="58"/>
  <c r="AH74" i="58"/>
  <c r="R74" i="58"/>
  <c r="AT74" i="58"/>
  <c r="AD74" i="58"/>
  <c r="N74" i="58"/>
  <c r="AP74" i="58"/>
  <c r="Z74" i="58"/>
  <c r="J74" i="58"/>
  <c r="BB74" i="58"/>
  <c r="AL74" i="58"/>
  <c r="V74" i="58"/>
  <c r="BC65" i="58"/>
  <c r="AY65" i="58"/>
  <c r="AU65" i="58"/>
  <c r="AQ65" i="58"/>
  <c r="AM65" i="58"/>
  <c r="AI65" i="58"/>
  <c r="AE65" i="58"/>
  <c r="AA65" i="58"/>
  <c r="W65" i="58"/>
  <c r="S65" i="58"/>
  <c r="O65" i="58"/>
  <c r="K65" i="58"/>
  <c r="BB65" i="58"/>
  <c r="AX65" i="58"/>
  <c r="AT65" i="58"/>
  <c r="AP65" i="58"/>
  <c r="AL65" i="58"/>
  <c r="AH65" i="58"/>
  <c r="AD65" i="58"/>
  <c r="Z65" i="58"/>
  <c r="V65" i="58"/>
  <c r="R65" i="58"/>
  <c r="N65" i="58"/>
  <c r="J65" i="58"/>
  <c r="BE65" i="58"/>
  <c r="BA65" i="58"/>
  <c r="AW65" i="58"/>
  <c r="AS65" i="58"/>
  <c r="AO65" i="58"/>
  <c r="AK65" i="58"/>
  <c r="AG65" i="58"/>
  <c r="AC65" i="58"/>
  <c r="Y65" i="58"/>
  <c r="U65" i="58"/>
  <c r="Q65" i="58"/>
  <c r="M65" i="58"/>
  <c r="I65" i="58"/>
  <c r="AZ65" i="58"/>
  <c r="AJ65" i="58"/>
  <c r="T65" i="58"/>
  <c r="AN65" i="58"/>
  <c r="AV65" i="58"/>
  <c r="AF65" i="58"/>
  <c r="P65" i="58"/>
  <c r="BD65" i="58"/>
  <c r="X65" i="58"/>
  <c r="H65" i="58"/>
  <c r="AR65" i="58"/>
  <c r="AB65" i="58"/>
  <c r="L65" i="58"/>
  <c r="BE76" i="58"/>
  <c r="BA76" i="58"/>
  <c r="AW76" i="58"/>
  <c r="AS76" i="58"/>
  <c r="AO76" i="58"/>
  <c r="AK76" i="58"/>
  <c r="AG76" i="58"/>
  <c r="AC76" i="58"/>
  <c r="Y76" i="58"/>
  <c r="U76" i="58"/>
  <c r="Q76" i="58"/>
  <c r="M76" i="58"/>
  <c r="I76" i="58"/>
  <c r="BD76" i="58"/>
  <c r="AZ76" i="58"/>
  <c r="AV76" i="58"/>
  <c r="AR76" i="58"/>
  <c r="AN76" i="58"/>
  <c r="AJ76" i="58"/>
  <c r="AF76" i="58"/>
  <c r="AB76" i="58"/>
  <c r="X76" i="58"/>
  <c r="T76" i="58"/>
  <c r="P76" i="58"/>
  <c r="L76" i="58"/>
  <c r="H76" i="58"/>
  <c r="BC76" i="58"/>
  <c r="AY76" i="58"/>
  <c r="AU76" i="58"/>
  <c r="AQ76" i="58"/>
  <c r="AM76" i="58"/>
  <c r="AI76" i="58"/>
  <c r="AE76" i="58"/>
  <c r="AA76" i="58"/>
  <c r="W76" i="58"/>
  <c r="S76" i="58"/>
  <c r="O76" i="58"/>
  <c r="K76" i="58"/>
  <c r="AT76" i="58"/>
  <c r="AD76" i="58"/>
  <c r="N76" i="58"/>
  <c r="AP76" i="58"/>
  <c r="Z76" i="58"/>
  <c r="J76" i="58"/>
  <c r="BB76" i="58"/>
  <c r="AL76" i="58"/>
  <c r="V76" i="58"/>
  <c r="AH76" i="58"/>
  <c r="R76" i="58"/>
  <c r="AX76" i="58"/>
  <c r="BE60" i="58"/>
  <c r="BA60" i="58"/>
  <c r="AW60" i="58"/>
  <c r="AS60" i="58"/>
  <c r="AO60" i="58"/>
  <c r="AK60" i="58"/>
  <c r="AG60" i="58"/>
  <c r="AC60" i="58"/>
  <c r="Y60" i="58"/>
  <c r="U60" i="58"/>
  <c r="Q60" i="58"/>
  <c r="M60" i="58"/>
  <c r="I60" i="58"/>
  <c r="BD60" i="58"/>
  <c r="AZ60" i="58"/>
  <c r="AV60" i="58"/>
  <c r="AR60" i="58"/>
  <c r="AN60" i="58"/>
  <c r="AJ60" i="58"/>
  <c r="AF60" i="58"/>
  <c r="AB60" i="58"/>
  <c r="X60" i="58"/>
  <c r="T60" i="58"/>
  <c r="P60" i="58"/>
  <c r="L60" i="58"/>
  <c r="H60" i="58"/>
  <c r="BC60" i="58"/>
  <c r="AY60" i="58"/>
  <c r="AU60" i="58"/>
  <c r="AQ60" i="58"/>
  <c r="AM60" i="58"/>
  <c r="AI60" i="58"/>
  <c r="AE60" i="58"/>
  <c r="AA60" i="58"/>
  <c r="W60" i="58"/>
  <c r="S60" i="58"/>
  <c r="O60" i="58"/>
  <c r="K60" i="58"/>
  <c r="AT60" i="58"/>
  <c r="AD60" i="58"/>
  <c r="N60" i="58"/>
  <c r="AP60" i="58"/>
  <c r="Z60" i="58"/>
  <c r="J60" i="58"/>
  <c r="AX60" i="58"/>
  <c r="R60" i="58"/>
  <c r="BB60" i="58"/>
  <c r="AL60" i="58"/>
  <c r="V60" i="58"/>
  <c r="AH60" i="58"/>
  <c r="BD67" i="58"/>
  <c r="AZ67" i="58"/>
  <c r="AV67" i="58"/>
  <c r="AR67" i="58"/>
  <c r="AN67" i="58"/>
  <c r="AJ67" i="58"/>
  <c r="AF67" i="58"/>
  <c r="AB67" i="58"/>
  <c r="X67" i="58"/>
  <c r="T67" i="58"/>
  <c r="P67" i="58"/>
  <c r="L67" i="58"/>
  <c r="BC67" i="58"/>
  <c r="AY67" i="58"/>
  <c r="AU67" i="58"/>
  <c r="AQ67" i="58"/>
  <c r="AM67" i="58"/>
  <c r="AI67" i="58"/>
  <c r="AE67" i="58"/>
  <c r="AA67" i="58"/>
  <c r="W67" i="58"/>
  <c r="S67" i="58"/>
  <c r="O67" i="58"/>
  <c r="K67" i="58"/>
  <c r="BB67" i="58"/>
  <c r="AX67" i="58"/>
  <c r="AT67" i="58"/>
  <c r="AP67" i="58"/>
  <c r="AL67" i="58"/>
  <c r="AH67" i="58"/>
  <c r="AD67" i="58"/>
  <c r="Z67" i="58"/>
  <c r="V67" i="58"/>
  <c r="R67" i="58"/>
  <c r="N67" i="58"/>
  <c r="J67" i="58"/>
  <c r="AW67" i="58"/>
  <c r="AG67" i="58"/>
  <c r="Q67" i="58"/>
  <c r="AS67" i="58"/>
  <c r="AC67" i="58"/>
  <c r="M67" i="58"/>
  <c r="BE67" i="58"/>
  <c r="AO67" i="58"/>
  <c r="Y67" i="58"/>
  <c r="I67" i="58"/>
  <c r="AK67" i="58"/>
  <c r="U67" i="58"/>
  <c r="BA67" i="58"/>
  <c r="H67" i="58"/>
  <c r="BE66" i="58"/>
  <c r="BA66" i="58"/>
  <c r="AW66" i="58"/>
  <c r="AS66" i="58"/>
  <c r="AO66" i="58"/>
  <c r="AK66" i="58"/>
  <c r="AG66" i="58"/>
  <c r="AC66" i="58"/>
  <c r="Y66" i="58"/>
  <c r="U66" i="58"/>
  <c r="Q66" i="58"/>
  <c r="M66" i="58"/>
  <c r="I66" i="58"/>
  <c r="BD66" i="58"/>
  <c r="AZ66" i="58"/>
  <c r="AV66" i="58"/>
  <c r="AR66" i="58"/>
  <c r="AN66" i="58"/>
  <c r="AJ66" i="58"/>
  <c r="AF66" i="58"/>
  <c r="AB66" i="58"/>
  <c r="X66" i="58"/>
  <c r="T66" i="58"/>
  <c r="P66" i="58"/>
  <c r="L66" i="58"/>
  <c r="H66" i="58"/>
  <c r="BC66" i="58"/>
  <c r="AY66" i="58"/>
  <c r="AU66" i="58"/>
  <c r="AQ66" i="58"/>
  <c r="AM66" i="58"/>
  <c r="AI66" i="58"/>
  <c r="AE66" i="58"/>
  <c r="AA66" i="58"/>
  <c r="W66" i="58"/>
  <c r="S66" i="58"/>
  <c r="O66" i="58"/>
  <c r="K66" i="58"/>
  <c r="AX66" i="58"/>
  <c r="AH66" i="58"/>
  <c r="R66" i="58"/>
  <c r="AT66" i="58"/>
  <c r="AD66" i="58"/>
  <c r="N66" i="58"/>
  <c r="BB66" i="58"/>
  <c r="AL66" i="58"/>
  <c r="V66" i="58"/>
  <c r="AP66" i="58"/>
  <c r="Z66" i="58"/>
  <c r="J66" i="58"/>
  <c r="BC61" i="58"/>
  <c r="AY61" i="58"/>
  <c r="AU61" i="58"/>
  <c r="AQ61" i="58"/>
  <c r="AM61" i="58"/>
  <c r="AI61" i="58"/>
  <c r="AE61" i="58"/>
  <c r="AA61" i="58"/>
  <c r="W61" i="58"/>
  <c r="S61" i="58"/>
  <c r="O61" i="58"/>
  <c r="K61" i="58"/>
  <c r="BB61" i="58"/>
  <c r="AX61" i="58"/>
  <c r="AT61" i="58"/>
  <c r="AP61" i="58"/>
  <c r="AL61" i="58"/>
  <c r="AH61" i="58"/>
  <c r="AD61" i="58"/>
  <c r="Z61" i="58"/>
  <c r="V61" i="58"/>
  <c r="R61" i="58"/>
  <c r="N61" i="58"/>
  <c r="J61" i="58"/>
  <c r="BE61" i="58"/>
  <c r="BA61" i="58"/>
  <c r="AW61" i="58"/>
  <c r="AS61" i="58"/>
  <c r="AO61" i="58"/>
  <c r="AK61" i="58"/>
  <c r="AG61" i="58"/>
  <c r="AC61" i="58"/>
  <c r="Y61" i="58"/>
  <c r="U61" i="58"/>
  <c r="Q61" i="58"/>
  <c r="M61" i="58"/>
  <c r="I61" i="58"/>
  <c r="AR61" i="58"/>
  <c r="AB61" i="58"/>
  <c r="L61" i="58"/>
  <c r="BD61" i="58"/>
  <c r="AN61" i="58"/>
  <c r="X61" i="58"/>
  <c r="H61" i="58"/>
  <c r="AV61" i="58"/>
  <c r="AF61" i="58"/>
  <c r="P61" i="58"/>
  <c r="AZ61" i="58"/>
  <c r="AJ61" i="58"/>
  <c r="T61" i="58"/>
  <c r="BB70" i="58"/>
  <c r="AX70" i="58"/>
  <c r="AT70" i="58"/>
  <c r="AP70" i="58"/>
  <c r="AL70" i="58"/>
  <c r="AH70" i="58"/>
  <c r="AD70" i="58"/>
  <c r="Z70" i="58"/>
  <c r="V70" i="58"/>
  <c r="R70" i="58"/>
  <c r="N70" i="58"/>
  <c r="J70" i="58"/>
  <c r="BE70" i="58"/>
  <c r="BA70" i="58"/>
  <c r="AW70" i="58"/>
  <c r="AS70" i="58"/>
  <c r="AO70" i="58"/>
  <c r="AK70" i="58"/>
  <c r="AG70" i="58"/>
  <c r="AC70" i="58"/>
  <c r="Y70" i="58"/>
  <c r="U70" i="58"/>
  <c r="Q70" i="58"/>
  <c r="M70" i="58"/>
  <c r="I70" i="58"/>
  <c r="BD70" i="58"/>
  <c r="AZ70" i="58"/>
  <c r="AV70" i="58"/>
  <c r="AR70" i="58"/>
  <c r="AN70" i="58"/>
  <c r="AJ70" i="58"/>
  <c r="AF70" i="58"/>
  <c r="AB70" i="58"/>
  <c r="X70" i="58"/>
  <c r="T70" i="58"/>
  <c r="P70" i="58"/>
  <c r="L70" i="58"/>
  <c r="H70" i="58"/>
  <c r="AQ70" i="58"/>
  <c r="AA70" i="58"/>
  <c r="K70" i="58"/>
  <c r="BC70" i="58"/>
  <c r="AM70" i="58"/>
  <c r="W70" i="58"/>
  <c r="AY70" i="58"/>
  <c r="AI70" i="58"/>
  <c r="S70" i="58"/>
  <c r="O70" i="58"/>
  <c r="AE70" i="58"/>
  <c r="AU70" i="58"/>
  <c r="BE72" i="58"/>
  <c r="BA72" i="58"/>
  <c r="AW72" i="58"/>
  <c r="AS72" i="58"/>
  <c r="AO72" i="58"/>
  <c r="AK72" i="58"/>
  <c r="AG72" i="58"/>
  <c r="AC72" i="58"/>
  <c r="Y72" i="58"/>
  <c r="U72" i="58"/>
  <c r="Q72" i="58"/>
  <c r="BD72" i="58"/>
  <c r="AZ72" i="58"/>
  <c r="AV72" i="58"/>
  <c r="AR72" i="58"/>
  <c r="AN72" i="58"/>
  <c r="AJ72" i="58"/>
  <c r="AF72" i="58"/>
  <c r="AB72" i="58"/>
  <c r="X72" i="58"/>
  <c r="T72" i="58"/>
  <c r="BC72" i="58"/>
  <c r="AY72" i="58"/>
  <c r="AU72" i="58"/>
  <c r="AQ72" i="58"/>
  <c r="AM72" i="58"/>
  <c r="AI72" i="58"/>
  <c r="AE72" i="58"/>
  <c r="AA72" i="58"/>
  <c r="W72" i="58"/>
  <c r="S72" i="58"/>
  <c r="BB72" i="58"/>
  <c r="AL72" i="58"/>
  <c r="V72" i="58"/>
  <c r="N72" i="58"/>
  <c r="J72" i="58"/>
  <c r="AX72" i="58"/>
  <c r="AH72" i="58"/>
  <c r="R72" i="58"/>
  <c r="M72" i="58"/>
  <c r="I72" i="58"/>
  <c r="AT72" i="58"/>
  <c r="AD72" i="58"/>
  <c r="P72" i="58"/>
  <c r="L72" i="58"/>
  <c r="H72" i="58"/>
  <c r="AP72" i="58"/>
  <c r="Z72" i="58"/>
  <c r="O72" i="58"/>
  <c r="K72" i="58"/>
  <c r="BE56" i="58"/>
  <c r="BA56" i="58"/>
  <c r="AW56" i="58"/>
  <c r="AS56" i="58"/>
  <c r="AO56" i="58"/>
  <c r="AK56" i="58"/>
  <c r="AG56" i="58"/>
  <c r="AC56" i="58"/>
  <c r="Y56" i="58"/>
  <c r="U56" i="58"/>
  <c r="Q56" i="58"/>
  <c r="M56" i="58"/>
  <c r="I56" i="58"/>
  <c r="BD56" i="58"/>
  <c r="AZ56" i="58"/>
  <c r="AV56" i="58"/>
  <c r="AR56" i="58"/>
  <c r="AN56" i="58"/>
  <c r="AJ56" i="58"/>
  <c r="AF56" i="58"/>
  <c r="AB56" i="58"/>
  <c r="X56" i="58"/>
  <c r="T56" i="58"/>
  <c r="P56" i="58"/>
  <c r="L56" i="58"/>
  <c r="H56" i="58"/>
  <c r="BC56" i="58"/>
  <c r="AY56" i="58"/>
  <c r="AU56" i="58"/>
  <c r="AQ56" i="58"/>
  <c r="AM56" i="58"/>
  <c r="AI56" i="58"/>
  <c r="AE56" i="58"/>
  <c r="AA56" i="58"/>
  <c r="W56" i="58"/>
  <c r="S56" i="58"/>
  <c r="O56" i="58"/>
  <c r="K56" i="58"/>
  <c r="BB56" i="58"/>
  <c r="AL56" i="58"/>
  <c r="V56" i="58"/>
  <c r="J56" i="58"/>
  <c r="AX56" i="58"/>
  <c r="AH56" i="58"/>
  <c r="R56" i="58"/>
  <c r="AP56" i="58"/>
  <c r="AT56" i="58"/>
  <c r="AD56" i="58"/>
  <c r="N56" i="58"/>
  <c r="Z56" i="58"/>
  <c r="BC59" i="58"/>
  <c r="AY59" i="58"/>
  <c r="AU59" i="58"/>
  <c r="AQ59" i="58"/>
  <c r="AM59" i="58"/>
  <c r="AI59" i="58"/>
  <c r="AE59" i="58"/>
  <c r="AA59" i="58"/>
  <c r="W59" i="58"/>
  <c r="S59" i="58"/>
  <c r="O59" i="58"/>
  <c r="K59" i="58"/>
  <c r="BB59" i="58"/>
  <c r="AX59" i="58"/>
  <c r="AT59" i="58"/>
  <c r="AP59" i="58"/>
  <c r="AL59" i="58"/>
  <c r="AH59" i="58"/>
  <c r="AD59" i="58"/>
  <c r="Z59" i="58"/>
  <c r="V59" i="58"/>
  <c r="R59" i="58"/>
  <c r="N59" i="58"/>
  <c r="J59" i="58"/>
  <c r="BE59" i="58"/>
  <c r="BA59" i="58"/>
  <c r="AW59" i="58"/>
  <c r="AS59" i="58"/>
  <c r="AO59" i="58"/>
  <c r="AK59" i="58"/>
  <c r="AG59" i="58"/>
  <c r="AC59" i="58"/>
  <c r="Y59" i="58"/>
  <c r="U59" i="58"/>
  <c r="Q59" i="58"/>
  <c r="M59" i="58"/>
  <c r="I59" i="58"/>
  <c r="AV59" i="58"/>
  <c r="AF59" i="58"/>
  <c r="P59" i="58"/>
  <c r="AZ59" i="58"/>
  <c r="AR59" i="58"/>
  <c r="AB59" i="58"/>
  <c r="L59" i="58"/>
  <c r="AJ59" i="58"/>
  <c r="BD59" i="58"/>
  <c r="AN59" i="58"/>
  <c r="X59" i="58"/>
  <c r="H59" i="58"/>
  <c r="T59" i="58"/>
  <c r="BE58" i="58"/>
  <c r="BA58" i="58"/>
  <c r="AW58" i="58"/>
  <c r="AS58" i="58"/>
  <c r="AO58" i="58"/>
  <c r="AK58" i="58"/>
  <c r="AG58" i="58"/>
  <c r="AC58" i="58"/>
  <c r="Y58" i="58"/>
  <c r="U58" i="58"/>
  <c r="Q58" i="58"/>
  <c r="M58" i="58"/>
  <c r="I58" i="58"/>
  <c r="BD58" i="58"/>
  <c r="AZ58" i="58"/>
  <c r="AV58" i="58"/>
  <c r="AR58" i="58"/>
  <c r="AN58" i="58"/>
  <c r="AJ58" i="58"/>
  <c r="AF58" i="58"/>
  <c r="AB58" i="58"/>
  <c r="X58" i="58"/>
  <c r="T58" i="58"/>
  <c r="P58" i="58"/>
  <c r="L58" i="58"/>
  <c r="H58" i="58"/>
  <c r="BC58" i="58"/>
  <c r="AY58" i="58"/>
  <c r="AU58" i="58"/>
  <c r="AQ58" i="58"/>
  <c r="AM58" i="58"/>
  <c r="AI58" i="58"/>
  <c r="AE58" i="58"/>
  <c r="AA58" i="58"/>
  <c r="W58" i="58"/>
  <c r="S58" i="58"/>
  <c r="O58" i="58"/>
  <c r="K58" i="58"/>
  <c r="AX58" i="58"/>
  <c r="AH58" i="58"/>
  <c r="R58" i="58"/>
  <c r="AL58" i="58"/>
  <c r="AT58" i="58"/>
  <c r="AD58" i="58"/>
  <c r="N58" i="58"/>
  <c r="BB58" i="58"/>
  <c r="V58" i="58"/>
  <c r="AP58" i="58"/>
  <c r="Z58" i="58"/>
  <c r="J58" i="58"/>
  <c r="BC57" i="58"/>
  <c r="AY57" i="58"/>
  <c r="AU57" i="58"/>
  <c r="AQ57" i="58"/>
  <c r="AM57" i="58"/>
  <c r="AI57" i="58"/>
  <c r="AE57" i="58"/>
  <c r="AA57" i="58"/>
  <c r="W57" i="58"/>
  <c r="S57" i="58"/>
  <c r="O57" i="58"/>
  <c r="K57" i="58"/>
  <c r="BB57" i="58"/>
  <c r="AX57" i="58"/>
  <c r="AT57" i="58"/>
  <c r="AP57" i="58"/>
  <c r="AL57" i="58"/>
  <c r="AH57" i="58"/>
  <c r="AD57" i="58"/>
  <c r="Z57" i="58"/>
  <c r="V57" i="58"/>
  <c r="R57" i="58"/>
  <c r="N57" i="58"/>
  <c r="J57" i="58"/>
  <c r="BE57" i="58"/>
  <c r="BA57" i="58"/>
  <c r="AW57" i="58"/>
  <c r="AS57" i="58"/>
  <c r="AO57" i="58"/>
  <c r="AK57" i="58"/>
  <c r="AG57" i="58"/>
  <c r="AC57" i="58"/>
  <c r="Y57" i="58"/>
  <c r="U57" i="58"/>
  <c r="Q57" i="58"/>
  <c r="M57" i="58"/>
  <c r="I57" i="58"/>
  <c r="AZ57" i="58"/>
  <c r="AJ57" i="58"/>
  <c r="T57" i="58"/>
  <c r="H57" i="58"/>
  <c r="AV57" i="58"/>
  <c r="AF57" i="58"/>
  <c r="P57" i="58"/>
  <c r="AN57" i="58"/>
  <c r="AR57" i="58"/>
  <c r="AB57" i="58"/>
  <c r="L57" i="58"/>
  <c r="BD57" i="58"/>
  <c r="X57" i="58"/>
  <c r="BC63" i="58"/>
  <c r="AY63" i="58"/>
  <c r="AU63" i="58"/>
  <c r="AQ63" i="58"/>
  <c r="AM63" i="58"/>
  <c r="AI63" i="58"/>
  <c r="AE63" i="58"/>
  <c r="AA63" i="58"/>
  <c r="W63" i="58"/>
  <c r="S63" i="58"/>
  <c r="O63" i="58"/>
  <c r="K63" i="58"/>
  <c r="BB63" i="58"/>
  <c r="AX63" i="58"/>
  <c r="AT63" i="58"/>
  <c r="AP63" i="58"/>
  <c r="AL63" i="58"/>
  <c r="AH63" i="58"/>
  <c r="AD63" i="58"/>
  <c r="Z63" i="58"/>
  <c r="V63" i="58"/>
  <c r="R63" i="58"/>
  <c r="N63" i="58"/>
  <c r="J63" i="58"/>
  <c r="BE63" i="58"/>
  <c r="BA63" i="58"/>
  <c r="AW63" i="58"/>
  <c r="AS63" i="58"/>
  <c r="AO63" i="58"/>
  <c r="AK63" i="58"/>
  <c r="AG63" i="58"/>
  <c r="AC63" i="58"/>
  <c r="Y63" i="58"/>
  <c r="U63" i="58"/>
  <c r="Q63" i="58"/>
  <c r="M63" i="58"/>
  <c r="I63" i="58"/>
  <c r="BD63" i="58"/>
  <c r="AN63" i="58"/>
  <c r="X63" i="58"/>
  <c r="H63" i="58"/>
  <c r="AZ63" i="58"/>
  <c r="AJ63" i="58"/>
  <c r="T63" i="58"/>
  <c r="AR63" i="58"/>
  <c r="AB63" i="58"/>
  <c r="AV63" i="58"/>
  <c r="AF63" i="58"/>
  <c r="P63" i="58"/>
  <c r="L63" i="58"/>
  <c r="BE62" i="58"/>
  <c r="BA62" i="58"/>
  <c r="AW62" i="58"/>
  <c r="AS62" i="58"/>
  <c r="AO62" i="58"/>
  <c r="AK62" i="58"/>
  <c r="AG62" i="58"/>
  <c r="AC62" i="58"/>
  <c r="Y62" i="58"/>
  <c r="U62" i="58"/>
  <c r="Q62" i="58"/>
  <c r="M62" i="58"/>
  <c r="I62" i="58"/>
  <c r="BD62" i="58"/>
  <c r="AZ62" i="58"/>
  <c r="AV62" i="58"/>
  <c r="AR62" i="58"/>
  <c r="AN62" i="58"/>
  <c r="AJ62" i="58"/>
  <c r="AF62" i="58"/>
  <c r="AB62" i="58"/>
  <c r="X62" i="58"/>
  <c r="T62" i="58"/>
  <c r="P62" i="58"/>
  <c r="L62" i="58"/>
  <c r="H62" i="58"/>
  <c r="BC62" i="58"/>
  <c r="AY62" i="58"/>
  <c r="AU62" i="58"/>
  <c r="AQ62" i="58"/>
  <c r="AM62" i="58"/>
  <c r="AI62" i="58"/>
  <c r="AE62" i="58"/>
  <c r="AA62" i="58"/>
  <c r="W62" i="58"/>
  <c r="S62" i="58"/>
  <c r="O62" i="58"/>
  <c r="K62" i="58"/>
  <c r="AP62" i="58"/>
  <c r="Z62" i="58"/>
  <c r="J62" i="58"/>
  <c r="BB62" i="58"/>
  <c r="AL62" i="58"/>
  <c r="V62" i="58"/>
  <c r="AT62" i="58"/>
  <c r="AD62" i="58"/>
  <c r="N62" i="58"/>
  <c r="AX62" i="58"/>
  <c r="AH62" i="58"/>
  <c r="R62" i="58"/>
  <c r="BB68" i="58"/>
  <c r="AX68" i="58"/>
  <c r="AT68" i="58"/>
  <c r="AP68" i="58"/>
  <c r="AL68" i="58"/>
  <c r="AH68" i="58"/>
  <c r="AD68" i="58"/>
  <c r="Z68" i="58"/>
  <c r="V68" i="58"/>
  <c r="R68" i="58"/>
  <c r="N68" i="58"/>
  <c r="J68" i="58"/>
  <c r="BE68" i="58"/>
  <c r="BA68" i="58"/>
  <c r="AW68" i="58"/>
  <c r="AS68" i="58"/>
  <c r="AO68" i="58"/>
  <c r="AK68" i="58"/>
  <c r="AG68" i="58"/>
  <c r="AC68" i="58"/>
  <c r="Y68" i="58"/>
  <c r="U68" i="58"/>
  <c r="Q68" i="58"/>
  <c r="M68" i="58"/>
  <c r="I68" i="58"/>
  <c r="BD68" i="58"/>
  <c r="AZ68" i="58"/>
  <c r="AV68" i="58"/>
  <c r="AR68" i="58"/>
  <c r="AN68" i="58"/>
  <c r="AJ68" i="58"/>
  <c r="AF68" i="58"/>
  <c r="AB68" i="58"/>
  <c r="X68" i="58"/>
  <c r="T68" i="58"/>
  <c r="P68" i="58"/>
  <c r="L68" i="58"/>
  <c r="H68" i="58"/>
  <c r="AU68" i="58"/>
  <c r="AE68" i="58"/>
  <c r="O68" i="58"/>
  <c r="AQ68" i="58"/>
  <c r="AA68" i="58"/>
  <c r="K68" i="58"/>
  <c r="BC68" i="58"/>
  <c r="AM68" i="58"/>
  <c r="W68" i="58"/>
  <c r="AY68" i="58"/>
  <c r="AI68" i="58"/>
  <c r="S68" i="58"/>
  <c r="BD52" i="58"/>
  <c r="AZ52" i="58"/>
  <c r="AV52" i="58"/>
  <c r="AR52" i="58"/>
  <c r="AN52" i="58"/>
  <c r="AJ52" i="58"/>
  <c r="AF52" i="58"/>
  <c r="AB52" i="58"/>
  <c r="X52" i="58"/>
  <c r="T52" i="58"/>
  <c r="P52" i="58"/>
  <c r="L52" i="58"/>
  <c r="H52" i="58"/>
  <c r="BA52" i="58"/>
  <c r="AK52" i="58"/>
  <c r="Y52" i="58"/>
  <c r="M52" i="58"/>
  <c r="BC52" i="58"/>
  <c r="AY52" i="58"/>
  <c r="AU52" i="58"/>
  <c r="AQ52" i="58"/>
  <c r="AM52" i="58"/>
  <c r="AI52" i="58"/>
  <c r="AE52" i="58"/>
  <c r="AA52" i="58"/>
  <c r="W52" i="58"/>
  <c r="S52" i="58"/>
  <c r="O52" i="58"/>
  <c r="K52" i="58"/>
  <c r="AW52" i="58"/>
  <c r="AO52" i="58"/>
  <c r="AC52" i="58"/>
  <c r="Q52" i="58"/>
  <c r="BB52" i="58"/>
  <c r="AX52" i="58"/>
  <c r="AT52" i="58"/>
  <c r="AP52" i="58"/>
  <c r="AL52" i="58"/>
  <c r="AH52" i="58"/>
  <c r="AD52" i="58"/>
  <c r="Z52" i="58"/>
  <c r="V52" i="58"/>
  <c r="R52" i="58"/>
  <c r="N52" i="58"/>
  <c r="J52" i="58"/>
  <c r="BE52" i="58"/>
  <c r="AS52" i="58"/>
  <c r="AG52" i="58"/>
  <c r="U52" i="58"/>
  <c r="I52" i="58"/>
  <c r="BC75" i="58"/>
  <c r="AY75" i="58"/>
  <c r="AU75" i="58"/>
  <c r="AQ75" i="58"/>
  <c r="AM75" i="58"/>
  <c r="AI75" i="58"/>
  <c r="AE75" i="58"/>
  <c r="AA75" i="58"/>
  <c r="W75" i="58"/>
  <c r="S75" i="58"/>
  <c r="O75" i="58"/>
  <c r="K75" i="58"/>
  <c r="BB75" i="58"/>
  <c r="AX75" i="58"/>
  <c r="AT75" i="58"/>
  <c r="AP75" i="58"/>
  <c r="AL75" i="58"/>
  <c r="AH75" i="58"/>
  <c r="AD75" i="58"/>
  <c r="Z75" i="58"/>
  <c r="V75" i="58"/>
  <c r="R75" i="58"/>
  <c r="N75" i="58"/>
  <c r="J75" i="58"/>
  <c r="BE75" i="58"/>
  <c r="BA75" i="58"/>
  <c r="AW75" i="58"/>
  <c r="AS75" i="58"/>
  <c r="AO75" i="58"/>
  <c r="AK75" i="58"/>
  <c r="AG75" i="58"/>
  <c r="AC75" i="58"/>
  <c r="Y75" i="58"/>
  <c r="U75" i="58"/>
  <c r="Q75" i="58"/>
  <c r="M75" i="58"/>
  <c r="I75" i="58"/>
  <c r="AV75" i="58"/>
  <c r="AF75" i="58"/>
  <c r="P75" i="58"/>
  <c r="AR75" i="58"/>
  <c r="AB75" i="58"/>
  <c r="L75" i="58"/>
  <c r="BD75" i="58"/>
  <c r="AN75" i="58"/>
  <c r="X75" i="58"/>
  <c r="H75" i="58"/>
  <c r="T75" i="58"/>
  <c r="AZ75" i="58"/>
  <c r="AJ75" i="58"/>
  <c r="BC55" i="58"/>
  <c r="AY55" i="58"/>
  <c r="AU55" i="58"/>
  <c r="AQ55" i="58"/>
  <c r="AM55" i="58"/>
  <c r="AI55" i="58"/>
  <c r="AE55" i="58"/>
  <c r="AA55" i="58"/>
  <c r="W55" i="58"/>
  <c r="S55" i="58"/>
  <c r="BB55" i="58"/>
  <c r="AX55" i="58"/>
  <c r="AT55" i="58"/>
  <c r="AP55" i="58"/>
  <c r="AL55" i="58"/>
  <c r="AH55" i="58"/>
  <c r="AD55" i="58"/>
  <c r="Z55" i="58"/>
  <c r="V55" i="58"/>
  <c r="R55" i="58"/>
  <c r="BE55" i="58"/>
  <c r="BA55" i="58"/>
  <c r="AW55" i="58"/>
  <c r="AS55" i="58"/>
  <c r="AO55" i="58"/>
  <c r="AK55" i="58"/>
  <c r="AG55" i="58"/>
  <c r="AC55" i="58"/>
  <c r="Y55" i="58"/>
  <c r="U55" i="58"/>
  <c r="Q55" i="58"/>
  <c r="BD55" i="58"/>
  <c r="AN55" i="58"/>
  <c r="X55" i="58"/>
  <c r="N55" i="58"/>
  <c r="J55" i="58"/>
  <c r="O55" i="58"/>
  <c r="AZ55" i="58"/>
  <c r="AJ55" i="58"/>
  <c r="T55" i="58"/>
  <c r="M55" i="58"/>
  <c r="I55" i="58"/>
  <c r="AB55" i="58"/>
  <c r="K55" i="58"/>
  <c r="AV55" i="58"/>
  <c r="AF55" i="58"/>
  <c r="P55" i="58"/>
  <c r="L55" i="58"/>
  <c r="H55" i="58"/>
  <c r="AR55" i="58"/>
  <c r="BD69" i="58"/>
  <c r="AZ69" i="58"/>
  <c r="AV69" i="58"/>
  <c r="AR69" i="58"/>
  <c r="AN69" i="58"/>
  <c r="AJ69" i="58"/>
  <c r="AF69" i="58"/>
  <c r="AB69" i="58"/>
  <c r="X69" i="58"/>
  <c r="T69" i="58"/>
  <c r="P69" i="58"/>
  <c r="L69" i="58"/>
  <c r="H69" i="58"/>
  <c r="BC69" i="58"/>
  <c r="AY69" i="58"/>
  <c r="AU69" i="58"/>
  <c r="AQ69" i="58"/>
  <c r="AM69" i="58"/>
  <c r="AI69" i="58"/>
  <c r="AE69" i="58"/>
  <c r="AA69" i="58"/>
  <c r="W69" i="58"/>
  <c r="S69" i="58"/>
  <c r="O69" i="58"/>
  <c r="K69" i="58"/>
  <c r="BB69" i="58"/>
  <c r="AX69" i="58"/>
  <c r="AT69" i="58"/>
  <c r="AP69" i="58"/>
  <c r="AL69" i="58"/>
  <c r="AH69" i="58"/>
  <c r="AD69" i="58"/>
  <c r="Z69" i="58"/>
  <c r="V69" i="58"/>
  <c r="R69" i="58"/>
  <c r="N69" i="58"/>
  <c r="J69" i="58"/>
  <c r="AS69" i="58"/>
  <c r="AC69" i="58"/>
  <c r="M69" i="58"/>
  <c r="BE69" i="58"/>
  <c r="AO69" i="58"/>
  <c r="Y69" i="58"/>
  <c r="I69" i="58"/>
  <c r="BA69" i="58"/>
  <c r="AK69" i="58"/>
  <c r="U69" i="58"/>
  <c r="AW69" i="58"/>
  <c r="Q69" i="58"/>
  <c r="AG69" i="58"/>
  <c r="BD54" i="58"/>
  <c r="AZ54" i="58"/>
  <c r="AV54" i="58"/>
  <c r="AR54" i="58"/>
  <c r="AN54" i="58"/>
  <c r="AJ54" i="58"/>
  <c r="AF54" i="58"/>
  <c r="AB54" i="58"/>
  <c r="X54" i="58"/>
  <c r="T54" i="58"/>
  <c r="P54" i="58"/>
  <c r="L54" i="58"/>
  <c r="H54" i="58"/>
  <c r="BA54" i="58"/>
  <c r="AO54" i="58"/>
  <c r="AC54" i="58"/>
  <c r="Q54" i="58"/>
  <c r="BC54" i="58"/>
  <c r="AY54" i="58"/>
  <c r="AU54" i="58"/>
  <c r="AQ54" i="58"/>
  <c r="AM54" i="58"/>
  <c r="AI54" i="58"/>
  <c r="AE54" i="58"/>
  <c r="AA54" i="58"/>
  <c r="W54" i="58"/>
  <c r="S54" i="58"/>
  <c r="O54" i="58"/>
  <c r="K54" i="58"/>
  <c r="AS54" i="58"/>
  <c r="AG54" i="58"/>
  <c r="U54" i="58"/>
  <c r="M54" i="58"/>
  <c r="BB54" i="58"/>
  <c r="AX54" i="58"/>
  <c r="AT54" i="58"/>
  <c r="AP54" i="58"/>
  <c r="AL54" i="58"/>
  <c r="AH54" i="58"/>
  <c r="AD54" i="58"/>
  <c r="Z54" i="58"/>
  <c r="V54" i="58"/>
  <c r="R54" i="58"/>
  <c r="N54" i="58"/>
  <c r="J54" i="58"/>
  <c r="BE54" i="58"/>
  <c r="AW54" i="58"/>
  <c r="AK54" i="58"/>
  <c r="Y54" i="58"/>
  <c r="I54" i="58"/>
  <c r="J14" i="58"/>
  <c r="J15" i="58" s="1"/>
  <c r="K16" i="58"/>
  <c r="L16" i="58" s="1"/>
  <c r="BE22" i="58"/>
  <c r="BA22" i="58"/>
  <c r="AW22" i="58"/>
  <c r="AS22" i="58"/>
  <c r="AO22" i="58"/>
  <c r="AK22" i="58"/>
  <c r="AG22" i="58"/>
  <c r="AC22" i="58"/>
  <c r="Y22" i="58"/>
  <c r="U22" i="58"/>
  <c r="Q22" i="58"/>
  <c r="M22" i="58"/>
  <c r="I22" i="58"/>
  <c r="AX22" i="58"/>
  <c r="BD22" i="58"/>
  <c r="AZ22" i="58"/>
  <c r="AV22" i="58"/>
  <c r="AR22" i="58"/>
  <c r="AN22" i="58"/>
  <c r="AJ22" i="58"/>
  <c r="AF22" i="58"/>
  <c r="AB22" i="58"/>
  <c r="X22" i="58"/>
  <c r="T22" i="58"/>
  <c r="P22" i="58"/>
  <c r="L22" i="58"/>
  <c r="H22" i="58"/>
  <c r="AT22" i="58"/>
  <c r="BC22" i="58"/>
  <c r="AY22" i="58"/>
  <c r="AU22" i="58"/>
  <c r="AQ22" i="58"/>
  <c r="AM22" i="58"/>
  <c r="AI22" i="58"/>
  <c r="AE22" i="58"/>
  <c r="AA22" i="58"/>
  <c r="W22" i="58"/>
  <c r="S22" i="58"/>
  <c r="O22" i="58"/>
  <c r="K22" i="58"/>
  <c r="BB22" i="58"/>
  <c r="AP22" i="58"/>
  <c r="AL22" i="58"/>
  <c r="V22" i="58"/>
  <c r="AH22" i="58"/>
  <c r="R22" i="58"/>
  <c r="AD22" i="58"/>
  <c r="N22" i="58"/>
  <c r="Z22" i="58"/>
  <c r="J22" i="58"/>
  <c r="BC36" i="58"/>
  <c r="AY36" i="58"/>
  <c r="AU36" i="58"/>
  <c r="AQ36" i="58"/>
  <c r="AM36" i="58"/>
  <c r="AI36" i="58"/>
  <c r="AE36" i="58"/>
  <c r="AA36" i="58"/>
  <c r="W36" i="58"/>
  <c r="S36" i="58"/>
  <c r="O36" i="58"/>
  <c r="K36" i="58"/>
  <c r="BB36" i="58"/>
  <c r="AX36" i="58"/>
  <c r="AT36" i="58"/>
  <c r="AP36" i="58"/>
  <c r="AL36" i="58"/>
  <c r="AH36" i="58"/>
  <c r="AD36" i="58"/>
  <c r="Z36" i="58"/>
  <c r="V36" i="58"/>
  <c r="R36" i="58"/>
  <c r="N36" i="58"/>
  <c r="J36" i="58"/>
  <c r="BE36" i="58"/>
  <c r="BA36" i="58"/>
  <c r="AW36" i="58"/>
  <c r="AS36" i="58"/>
  <c r="AO36" i="58"/>
  <c r="AK36" i="58"/>
  <c r="AG36" i="58"/>
  <c r="AC36" i="58"/>
  <c r="Y36" i="58"/>
  <c r="U36" i="58"/>
  <c r="Q36" i="58"/>
  <c r="M36" i="58"/>
  <c r="I36" i="58"/>
  <c r="AZ36" i="58"/>
  <c r="AJ36" i="58"/>
  <c r="T36" i="58"/>
  <c r="AV36" i="58"/>
  <c r="AF36" i="58"/>
  <c r="P36" i="58"/>
  <c r="AR36" i="58"/>
  <c r="AB36" i="58"/>
  <c r="L36" i="58"/>
  <c r="BD36" i="58"/>
  <c r="AN36" i="58"/>
  <c r="X36" i="58"/>
  <c r="H36" i="58"/>
  <c r="BC32" i="58"/>
  <c r="AY32" i="58"/>
  <c r="AU32" i="58"/>
  <c r="AQ32" i="58"/>
  <c r="AM32" i="58"/>
  <c r="AI32" i="58"/>
  <c r="AE32" i="58"/>
  <c r="AA32" i="58"/>
  <c r="W32" i="58"/>
  <c r="S32" i="58"/>
  <c r="O32" i="58"/>
  <c r="K32" i="58"/>
  <c r="BB32" i="58"/>
  <c r="AX32" i="58"/>
  <c r="AT32" i="58"/>
  <c r="AP32" i="58"/>
  <c r="AL32" i="58"/>
  <c r="AH32" i="58"/>
  <c r="AD32" i="58"/>
  <c r="Z32" i="58"/>
  <c r="V32" i="58"/>
  <c r="R32" i="58"/>
  <c r="N32" i="58"/>
  <c r="J32" i="58"/>
  <c r="BE32" i="58"/>
  <c r="BA32" i="58"/>
  <c r="AV32" i="58"/>
  <c r="AN32" i="58"/>
  <c r="AF32" i="58"/>
  <c r="X32" i="58"/>
  <c r="P32" i="58"/>
  <c r="H32" i="58"/>
  <c r="BD32" i="58"/>
  <c r="AS32" i="58"/>
  <c r="AK32" i="58"/>
  <c r="AC32" i="58"/>
  <c r="U32" i="58"/>
  <c r="M32" i="58"/>
  <c r="AZ32" i="58"/>
  <c r="AR32" i="58"/>
  <c r="AJ32" i="58"/>
  <c r="AB32" i="58"/>
  <c r="T32" i="58"/>
  <c r="L32" i="58"/>
  <c r="Y32" i="58"/>
  <c r="AG32" i="58"/>
  <c r="AW32" i="58"/>
  <c r="Q32" i="58"/>
  <c r="AO32" i="58"/>
  <c r="I32" i="58"/>
  <c r="BC19" i="58"/>
  <c r="AY19" i="58"/>
  <c r="AU19" i="58"/>
  <c r="AQ19" i="58"/>
  <c r="AM19" i="58"/>
  <c r="AI19" i="58"/>
  <c r="AE19" i="58"/>
  <c r="AA19" i="58"/>
  <c r="W19" i="58"/>
  <c r="S19" i="58"/>
  <c r="O19" i="58"/>
  <c r="K19" i="58"/>
  <c r="BB19" i="58"/>
  <c r="AX19" i="58"/>
  <c r="AT19" i="58"/>
  <c r="AP19" i="58"/>
  <c r="AL19" i="58"/>
  <c r="AH19" i="58"/>
  <c r="AD19" i="58"/>
  <c r="Z19" i="58"/>
  <c r="V19" i="58"/>
  <c r="R19" i="58"/>
  <c r="N19" i="58"/>
  <c r="J19" i="58"/>
  <c r="BE19" i="58"/>
  <c r="BA19" i="58"/>
  <c r="AW19" i="58"/>
  <c r="AS19" i="58"/>
  <c r="AO19" i="58"/>
  <c r="AK19" i="58"/>
  <c r="AG19" i="58"/>
  <c r="AC19" i="58"/>
  <c r="Y19" i="58"/>
  <c r="U19" i="58"/>
  <c r="Q19" i="58"/>
  <c r="M19" i="58"/>
  <c r="I19" i="58"/>
  <c r="AR19" i="58"/>
  <c r="AB19" i="58"/>
  <c r="L19" i="58"/>
  <c r="BD19" i="58"/>
  <c r="AN19" i="58"/>
  <c r="X19" i="58"/>
  <c r="H19" i="58"/>
  <c r="AZ19" i="58"/>
  <c r="AJ19" i="58"/>
  <c r="T19" i="58"/>
  <c r="AV19" i="58"/>
  <c r="AF19" i="58"/>
  <c r="P19" i="58"/>
  <c r="BC34" i="58"/>
  <c r="AY34" i="58"/>
  <c r="AU34" i="58"/>
  <c r="AQ34" i="58"/>
  <c r="AM34" i="58"/>
  <c r="AI34" i="58"/>
  <c r="AE34" i="58"/>
  <c r="AA34" i="58"/>
  <c r="W34" i="58"/>
  <c r="S34" i="58"/>
  <c r="O34" i="58"/>
  <c r="K34" i="58"/>
  <c r="BB34" i="58"/>
  <c r="AX34" i="58"/>
  <c r="AT34" i="58"/>
  <c r="AP34" i="58"/>
  <c r="AL34" i="58"/>
  <c r="AH34" i="58"/>
  <c r="AD34" i="58"/>
  <c r="Z34" i="58"/>
  <c r="V34" i="58"/>
  <c r="R34" i="58"/>
  <c r="N34" i="58"/>
  <c r="J34" i="58"/>
  <c r="BE34" i="58"/>
  <c r="BA34" i="58"/>
  <c r="AW34" i="58"/>
  <c r="AS34" i="58"/>
  <c r="AO34" i="58"/>
  <c r="AK34" i="58"/>
  <c r="AG34" i="58"/>
  <c r="AC34" i="58"/>
  <c r="Y34" i="58"/>
  <c r="U34" i="58"/>
  <c r="Q34" i="58"/>
  <c r="M34" i="58"/>
  <c r="I34" i="58"/>
  <c r="BD34" i="58"/>
  <c r="AN34" i="58"/>
  <c r="X34" i="58"/>
  <c r="H34" i="58"/>
  <c r="AZ34" i="58"/>
  <c r="AJ34" i="58"/>
  <c r="T34" i="58"/>
  <c r="AV34" i="58"/>
  <c r="AF34" i="58"/>
  <c r="P34" i="58"/>
  <c r="AB34" i="58"/>
  <c r="AR34" i="58"/>
  <c r="L34" i="58"/>
  <c r="BE28" i="58"/>
  <c r="BA28" i="58"/>
  <c r="AW28" i="58"/>
  <c r="AS28" i="58"/>
  <c r="AO28" i="58"/>
  <c r="AK28" i="58"/>
  <c r="AG28" i="58"/>
  <c r="AC28" i="58"/>
  <c r="Y28" i="58"/>
  <c r="U28" i="58"/>
  <c r="Q28" i="58"/>
  <c r="M28" i="58"/>
  <c r="I28" i="58"/>
  <c r="BD28" i="58"/>
  <c r="AZ28" i="58"/>
  <c r="AV28" i="58"/>
  <c r="AR28" i="58"/>
  <c r="AN28" i="58"/>
  <c r="AJ28" i="58"/>
  <c r="AF28" i="58"/>
  <c r="AB28" i="58"/>
  <c r="X28" i="58"/>
  <c r="T28" i="58"/>
  <c r="P28" i="58"/>
  <c r="L28" i="58"/>
  <c r="H28" i="58"/>
  <c r="BC28" i="58"/>
  <c r="AY28" i="58"/>
  <c r="AU28" i="58"/>
  <c r="AQ28" i="58"/>
  <c r="AM28" i="58"/>
  <c r="AI28" i="58"/>
  <c r="AE28" i="58"/>
  <c r="AA28" i="58"/>
  <c r="W28" i="58"/>
  <c r="S28" i="58"/>
  <c r="O28" i="58"/>
  <c r="K28" i="58"/>
  <c r="AX28" i="58"/>
  <c r="AH28" i="58"/>
  <c r="R28" i="58"/>
  <c r="AL28" i="58"/>
  <c r="AT28" i="58"/>
  <c r="AD28" i="58"/>
  <c r="N28" i="58"/>
  <c r="AP28" i="58"/>
  <c r="Z28" i="58"/>
  <c r="J28" i="58"/>
  <c r="BB28" i="58"/>
  <c r="V28" i="58"/>
  <c r="BE37" i="58"/>
  <c r="BA37" i="58"/>
  <c r="AW37" i="58"/>
  <c r="AS37" i="58"/>
  <c r="AO37" i="58"/>
  <c r="AK37" i="58"/>
  <c r="AG37" i="58"/>
  <c r="AC37" i="58"/>
  <c r="Y37" i="58"/>
  <c r="U37" i="58"/>
  <c r="BD37" i="58"/>
  <c r="AZ37" i="58"/>
  <c r="AV37" i="58"/>
  <c r="AR37" i="58"/>
  <c r="AN37" i="58"/>
  <c r="AJ37" i="58"/>
  <c r="AF37" i="58"/>
  <c r="AB37" i="58"/>
  <c r="X37" i="58"/>
  <c r="T37" i="58"/>
  <c r="BC37" i="58"/>
  <c r="AY37" i="58"/>
  <c r="AU37" i="58"/>
  <c r="AQ37" i="58"/>
  <c r="AM37" i="58"/>
  <c r="AI37" i="58"/>
  <c r="AE37" i="58"/>
  <c r="BB37" i="58"/>
  <c r="AX37" i="58"/>
  <c r="AT37" i="58"/>
  <c r="AP37" i="58"/>
  <c r="AL37" i="58"/>
  <c r="AH37" i="58"/>
  <c r="AD37" i="58"/>
  <c r="Z37" i="58"/>
  <c r="V37" i="58"/>
  <c r="AA37" i="58"/>
  <c r="Q37" i="58"/>
  <c r="M37" i="58"/>
  <c r="I37" i="58"/>
  <c r="W37" i="58"/>
  <c r="P37" i="58"/>
  <c r="L37" i="58"/>
  <c r="H37" i="58"/>
  <c r="S37" i="58"/>
  <c r="O37" i="58"/>
  <c r="K37" i="58"/>
  <c r="R37" i="58"/>
  <c r="N37" i="58"/>
  <c r="J37" i="58"/>
  <c r="BE35" i="58"/>
  <c r="BA35" i="58"/>
  <c r="AW35" i="58"/>
  <c r="AS35" i="58"/>
  <c r="AO35" i="58"/>
  <c r="AK35" i="58"/>
  <c r="AG35" i="58"/>
  <c r="AC35" i="58"/>
  <c r="Y35" i="58"/>
  <c r="U35" i="58"/>
  <c r="Q35" i="58"/>
  <c r="M35" i="58"/>
  <c r="I35" i="58"/>
  <c r="BD35" i="58"/>
  <c r="AZ35" i="58"/>
  <c r="AV35" i="58"/>
  <c r="AR35" i="58"/>
  <c r="AN35" i="58"/>
  <c r="AJ35" i="58"/>
  <c r="AF35" i="58"/>
  <c r="AB35" i="58"/>
  <c r="X35" i="58"/>
  <c r="T35" i="58"/>
  <c r="P35" i="58"/>
  <c r="L35" i="58"/>
  <c r="H35" i="58"/>
  <c r="BC35" i="58"/>
  <c r="AY35" i="58"/>
  <c r="AU35" i="58"/>
  <c r="AQ35" i="58"/>
  <c r="AM35" i="58"/>
  <c r="AI35" i="58"/>
  <c r="AE35" i="58"/>
  <c r="AA35" i="58"/>
  <c r="W35" i="58"/>
  <c r="S35" i="58"/>
  <c r="O35" i="58"/>
  <c r="K35" i="58"/>
  <c r="BB35" i="58"/>
  <c r="AL35" i="58"/>
  <c r="V35" i="58"/>
  <c r="AX35" i="58"/>
  <c r="AH35" i="58"/>
  <c r="R35" i="58"/>
  <c r="AT35" i="58"/>
  <c r="AD35" i="58"/>
  <c r="N35" i="58"/>
  <c r="AP35" i="58"/>
  <c r="Z35" i="58"/>
  <c r="J35" i="58"/>
  <c r="BC27" i="58"/>
  <c r="AY27" i="58"/>
  <c r="AU27" i="58"/>
  <c r="AQ27" i="58"/>
  <c r="AM27" i="58"/>
  <c r="AI27" i="58"/>
  <c r="AE27" i="58"/>
  <c r="AA27" i="58"/>
  <c r="W27" i="58"/>
  <c r="S27" i="58"/>
  <c r="O27" i="58"/>
  <c r="K27" i="58"/>
  <c r="BB27" i="58"/>
  <c r="AX27" i="58"/>
  <c r="AT27" i="58"/>
  <c r="AP27" i="58"/>
  <c r="AL27" i="58"/>
  <c r="AH27" i="58"/>
  <c r="AD27" i="58"/>
  <c r="Z27" i="58"/>
  <c r="V27" i="58"/>
  <c r="R27" i="58"/>
  <c r="N27" i="58"/>
  <c r="J27" i="58"/>
  <c r="BE27" i="58"/>
  <c r="BA27" i="58"/>
  <c r="AW27" i="58"/>
  <c r="AS27" i="58"/>
  <c r="AO27" i="58"/>
  <c r="AK27" i="58"/>
  <c r="AG27" i="58"/>
  <c r="AC27" i="58"/>
  <c r="Y27" i="58"/>
  <c r="U27" i="58"/>
  <c r="Q27" i="58"/>
  <c r="M27" i="58"/>
  <c r="I27" i="58"/>
  <c r="AZ27" i="58"/>
  <c r="AJ27" i="58"/>
  <c r="T27" i="58"/>
  <c r="BD27" i="58"/>
  <c r="X27" i="58"/>
  <c r="AV27" i="58"/>
  <c r="AF27" i="58"/>
  <c r="P27" i="58"/>
  <c r="AR27" i="58"/>
  <c r="AB27" i="58"/>
  <c r="L27" i="58"/>
  <c r="AN27" i="58"/>
  <c r="H27" i="58"/>
  <c r="BE39" i="58"/>
  <c r="BA39" i="58"/>
  <c r="AW39" i="58"/>
  <c r="AS39" i="58"/>
  <c r="AO39" i="58"/>
  <c r="AK39" i="58"/>
  <c r="AG39" i="58"/>
  <c r="AC39" i="58"/>
  <c r="Y39" i="58"/>
  <c r="U39" i="58"/>
  <c r="Q39" i="58"/>
  <c r="M39" i="58"/>
  <c r="I39" i="58"/>
  <c r="BD39" i="58"/>
  <c r="AZ39" i="58"/>
  <c r="AV39" i="58"/>
  <c r="AR39" i="58"/>
  <c r="AN39" i="58"/>
  <c r="AJ39" i="58"/>
  <c r="AF39" i="58"/>
  <c r="AB39" i="58"/>
  <c r="X39" i="58"/>
  <c r="T39" i="58"/>
  <c r="P39" i="58"/>
  <c r="L39" i="58"/>
  <c r="H39" i="58"/>
  <c r="BC39" i="58"/>
  <c r="AY39" i="58"/>
  <c r="AU39" i="58"/>
  <c r="AQ39" i="58"/>
  <c r="AM39" i="58"/>
  <c r="AI39" i="58"/>
  <c r="AE39" i="58"/>
  <c r="AA39" i="58"/>
  <c r="W39" i="58"/>
  <c r="S39" i="58"/>
  <c r="O39" i="58"/>
  <c r="K39" i="58"/>
  <c r="BB39" i="58"/>
  <c r="AX39" i="58"/>
  <c r="AT39" i="58"/>
  <c r="AP39" i="58"/>
  <c r="AL39" i="58"/>
  <c r="AH39" i="58"/>
  <c r="AD39" i="58"/>
  <c r="Z39" i="58"/>
  <c r="V39" i="58"/>
  <c r="R39" i="58"/>
  <c r="N39" i="58"/>
  <c r="J39" i="58"/>
  <c r="BC38" i="58"/>
  <c r="AY38" i="58"/>
  <c r="AU38" i="58"/>
  <c r="AQ38" i="58"/>
  <c r="AM38" i="58"/>
  <c r="AI38" i="58"/>
  <c r="AE38" i="58"/>
  <c r="AA38" i="58"/>
  <c r="W38" i="58"/>
  <c r="S38" i="58"/>
  <c r="O38" i="58"/>
  <c r="K38" i="58"/>
  <c r="BB38" i="58"/>
  <c r="AX38" i="58"/>
  <c r="AT38" i="58"/>
  <c r="AP38" i="58"/>
  <c r="AL38" i="58"/>
  <c r="AH38" i="58"/>
  <c r="AD38" i="58"/>
  <c r="Z38" i="58"/>
  <c r="V38" i="58"/>
  <c r="R38" i="58"/>
  <c r="N38" i="58"/>
  <c r="J38" i="58"/>
  <c r="BE38" i="58"/>
  <c r="BA38" i="58"/>
  <c r="AW38" i="58"/>
  <c r="AS38" i="58"/>
  <c r="AO38" i="58"/>
  <c r="AK38" i="58"/>
  <c r="AG38" i="58"/>
  <c r="AC38" i="58"/>
  <c r="Y38" i="58"/>
  <c r="U38" i="58"/>
  <c r="Q38" i="58"/>
  <c r="M38" i="58"/>
  <c r="I38" i="58"/>
  <c r="BD38" i="58"/>
  <c r="AZ38" i="58"/>
  <c r="AV38" i="58"/>
  <c r="AR38" i="58"/>
  <c r="AN38" i="58"/>
  <c r="AJ38" i="58"/>
  <c r="AF38" i="58"/>
  <c r="AB38" i="58"/>
  <c r="X38" i="58"/>
  <c r="T38" i="58"/>
  <c r="P38" i="58"/>
  <c r="L38" i="58"/>
  <c r="H38" i="58"/>
  <c r="BB25" i="58"/>
  <c r="AX25" i="58"/>
  <c r="AT25" i="58"/>
  <c r="AP25" i="58"/>
  <c r="AL25" i="58"/>
  <c r="AH25" i="58"/>
  <c r="BE25" i="58"/>
  <c r="AZ25" i="58"/>
  <c r="AU25" i="58"/>
  <c r="AO25" i="58"/>
  <c r="AJ25" i="58"/>
  <c r="AE25" i="58"/>
  <c r="AA25" i="58"/>
  <c r="W25" i="58"/>
  <c r="S25" i="58"/>
  <c r="O25" i="58"/>
  <c r="K25" i="58"/>
  <c r="AV25" i="58"/>
  <c r="AK25" i="58"/>
  <c r="AB25" i="58"/>
  <c r="T25" i="58"/>
  <c r="L25" i="58"/>
  <c r="BD25" i="58"/>
  <c r="AY25" i="58"/>
  <c r="AS25" i="58"/>
  <c r="AN25" i="58"/>
  <c r="AI25" i="58"/>
  <c r="AD25" i="58"/>
  <c r="Z25" i="58"/>
  <c r="V25" i="58"/>
  <c r="R25" i="58"/>
  <c r="N25" i="58"/>
  <c r="J25" i="58"/>
  <c r="BC25" i="58"/>
  <c r="AW25" i="58"/>
  <c r="AR25" i="58"/>
  <c r="AM25" i="58"/>
  <c r="AG25" i="58"/>
  <c r="AC25" i="58"/>
  <c r="Y25" i="58"/>
  <c r="U25" i="58"/>
  <c r="Q25" i="58"/>
  <c r="M25" i="58"/>
  <c r="I25" i="58"/>
  <c r="BA25" i="58"/>
  <c r="AQ25" i="58"/>
  <c r="AF25" i="58"/>
  <c r="X25" i="58"/>
  <c r="P25" i="58"/>
  <c r="H25" i="58"/>
  <c r="BE41" i="58"/>
  <c r="BA41" i="58"/>
  <c r="AW41" i="58"/>
  <c r="AS41" i="58"/>
  <c r="AO41" i="58"/>
  <c r="AK41" i="58"/>
  <c r="AG41" i="58"/>
  <c r="AC41" i="58"/>
  <c r="Y41" i="58"/>
  <c r="U41" i="58"/>
  <c r="Q41" i="58"/>
  <c r="M41" i="58"/>
  <c r="I41" i="58"/>
  <c r="BD41" i="58"/>
  <c r="AZ41" i="58"/>
  <c r="AV41" i="58"/>
  <c r="AR41" i="58"/>
  <c r="AN41" i="58"/>
  <c r="AJ41" i="58"/>
  <c r="AF41" i="58"/>
  <c r="AB41" i="58"/>
  <c r="X41" i="58"/>
  <c r="T41" i="58"/>
  <c r="P41" i="58"/>
  <c r="L41" i="58"/>
  <c r="H41" i="58"/>
  <c r="BC41" i="58"/>
  <c r="AY41" i="58"/>
  <c r="AU41" i="58"/>
  <c r="AQ41" i="58"/>
  <c r="AM41" i="58"/>
  <c r="AI41" i="58"/>
  <c r="AE41" i="58"/>
  <c r="AA41" i="58"/>
  <c r="W41" i="58"/>
  <c r="S41" i="58"/>
  <c r="O41" i="58"/>
  <c r="K41" i="58"/>
  <c r="BB41" i="58"/>
  <c r="AX41" i="58"/>
  <c r="AT41" i="58"/>
  <c r="AP41" i="58"/>
  <c r="AL41" i="58"/>
  <c r="AH41" i="58"/>
  <c r="AD41" i="58"/>
  <c r="Z41" i="58"/>
  <c r="V41" i="58"/>
  <c r="R41" i="58"/>
  <c r="N41" i="58"/>
  <c r="J41" i="58"/>
  <c r="BE31" i="58"/>
  <c r="BA31" i="58"/>
  <c r="AW31" i="58"/>
  <c r="AS31" i="58"/>
  <c r="AO31" i="58"/>
  <c r="AK31" i="58"/>
  <c r="AG31" i="58"/>
  <c r="AC31" i="58"/>
  <c r="Y31" i="58"/>
  <c r="U31" i="58"/>
  <c r="Q31" i="58"/>
  <c r="M31" i="58"/>
  <c r="I31" i="58"/>
  <c r="BD31" i="58"/>
  <c r="AZ31" i="58"/>
  <c r="AV31" i="58"/>
  <c r="AR31" i="58"/>
  <c r="AN31" i="58"/>
  <c r="AJ31" i="58"/>
  <c r="AF31" i="58"/>
  <c r="AB31" i="58"/>
  <c r="X31" i="58"/>
  <c r="T31" i="58"/>
  <c r="P31" i="58"/>
  <c r="L31" i="58"/>
  <c r="H31" i="58"/>
  <c r="AX31" i="58"/>
  <c r="AP31" i="58"/>
  <c r="AH31" i="58"/>
  <c r="Z31" i="58"/>
  <c r="R31" i="58"/>
  <c r="J31" i="58"/>
  <c r="BC31" i="58"/>
  <c r="AU31" i="58"/>
  <c r="AM31" i="58"/>
  <c r="AE31" i="58"/>
  <c r="W31" i="58"/>
  <c r="O31" i="58"/>
  <c r="BB31" i="58"/>
  <c r="AT31" i="58"/>
  <c r="AL31" i="58"/>
  <c r="AD31" i="58"/>
  <c r="V31" i="58"/>
  <c r="N31" i="58"/>
  <c r="AQ31" i="58"/>
  <c r="K31" i="58"/>
  <c r="S31" i="58"/>
  <c r="AI31" i="58"/>
  <c r="AA31" i="58"/>
  <c r="AY31" i="58"/>
  <c r="BC30" i="58"/>
  <c r="AY30" i="58"/>
  <c r="AU30" i="58"/>
  <c r="AQ30" i="58"/>
  <c r="AM30" i="58"/>
  <c r="AI30" i="58"/>
  <c r="AE30" i="58"/>
  <c r="BB30" i="58"/>
  <c r="AX30" i="58"/>
  <c r="AT30" i="58"/>
  <c r="AP30" i="58"/>
  <c r="AL30" i="58"/>
  <c r="AH30" i="58"/>
  <c r="AZ30" i="58"/>
  <c r="AR30" i="58"/>
  <c r="AJ30" i="58"/>
  <c r="AC30" i="58"/>
  <c r="Y30" i="58"/>
  <c r="U30" i="58"/>
  <c r="Q30" i="58"/>
  <c r="M30" i="58"/>
  <c r="I30" i="58"/>
  <c r="BE30" i="58"/>
  <c r="AW30" i="58"/>
  <c r="AO30" i="58"/>
  <c r="AG30" i="58"/>
  <c r="AB30" i="58"/>
  <c r="X30" i="58"/>
  <c r="T30" i="58"/>
  <c r="P30" i="58"/>
  <c r="L30" i="58"/>
  <c r="H30" i="58"/>
  <c r="BD30" i="58"/>
  <c r="AV30" i="58"/>
  <c r="AN30" i="58"/>
  <c r="AF30" i="58"/>
  <c r="AA30" i="58"/>
  <c r="W30" i="58"/>
  <c r="S30" i="58"/>
  <c r="O30" i="58"/>
  <c r="K30" i="58"/>
  <c r="AD30" i="58"/>
  <c r="N30" i="58"/>
  <c r="BA30" i="58"/>
  <c r="Z30" i="58"/>
  <c r="J30" i="58"/>
  <c r="AS30" i="58"/>
  <c r="V30" i="58"/>
  <c r="AK30" i="58"/>
  <c r="R30" i="58"/>
  <c r="BE24" i="58"/>
  <c r="BA24" i="58"/>
  <c r="AW24" i="58"/>
  <c r="AS24" i="58"/>
  <c r="AO24" i="58"/>
  <c r="AK24" i="58"/>
  <c r="AG24" i="58"/>
  <c r="AC24" i="58"/>
  <c r="Y24" i="58"/>
  <c r="U24" i="58"/>
  <c r="Q24" i="58"/>
  <c r="M24" i="58"/>
  <c r="I24" i="58"/>
  <c r="BB24" i="58"/>
  <c r="AT24" i="58"/>
  <c r="AP24" i="58"/>
  <c r="AH24" i="58"/>
  <c r="Z24" i="58"/>
  <c r="R24" i="58"/>
  <c r="J24" i="58"/>
  <c r="BD24" i="58"/>
  <c r="AZ24" i="58"/>
  <c r="AV24" i="58"/>
  <c r="AR24" i="58"/>
  <c r="AN24" i="58"/>
  <c r="AJ24" i="58"/>
  <c r="AF24" i="58"/>
  <c r="AB24" i="58"/>
  <c r="X24" i="58"/>
  <c r="T24" i="58"/>
  <c r="P24" i="58"/>
  <c r="L24" i="58"/>
  <c r="H24" i="58"/>
  <c r="BC24" i="58"/>
  <c r="AY24" i="58"/>
  <c r="AU24" i="58"/>
  <c r="AQ24" i="58"/>
  <c r="AM24" i="58"/>
  <c r="AI24" i="58"/>
  <c r="AE24" i="58"/>
  <c r="AA24" i="58"/>
  <c r="W24" i="58"/>
  <c r="S24" i="58"/>
  <c r="O24" i="58"/>
  <c r="K24" i="58"/>
  <c r="AX24" i="58"/>
  <c r="AL24" i="58"/>
  <c r="AD24" i="58"/>
  <c r="V24" i="58"/>
  <c r="N24" i="58"/>
  <c r="BC29" i="58"/>
  <c r="AY29" i="58"/>
  <c r="AU29" i="58"/>
  <c r="AQ29" i="58"/>
  <c r="AM29" i="58"/>
  <c r="AI29" i="58"/>
  <c r="AE29" i="58"/>
  <c r="AA29" i="58"/>
  <c r="W29" i="58"/>
  <c r="S29" i="58"/>
  <c r="O29" i="58"/>
  <c r="K29" i="58"/>
  <c r="BB29" i="58"/>
  <c r="AX29" i="58"/>
  <c r="AT29" i="58"/>
  <c r="AP29" i="58"/>
  <c r="AL29" i="58"/>
  <c r="AH29" i="58"/>
  <c r="AD29" i="58"/>
  <c r="Z29" i="58"/>
  <c r="V29" i="58"/>
  <c r="R29" i="58"/>
  <c r="N29" i="58"/>
  <c r="J29" i="58"/>
  <c r="BE29" i="58"/>
  <c r="BA29" i="58"/>
  <c r="AW29" i="58"/>
  <c r="AS29" i="58"/>
  <c r="AO29" i="58"/>
  <c r="AK29" i="58"/>
  <c r="AG29" i="58"/>
  <c r="AC29" i="58"/>
  <c r="Y29" i="58"/>
  <c r="U29" i="58"/>
  <c r="Q29" i="58"/>
  <c r="M29" i="58"/>
  <c r="I29" i="58"/>
  <c r="AV29" i="58"/>
  <c r="AF29" i="58"/>
  <c r="P29" i="58"/>
  <c r="AZ29" i="58"/>
  <c r="T29" i="58"/>
  <c r="AR29" i="58"/>
  <c r="AB29" i="58"/>
  <c r="L29" i="58"/>
  <c r="BD29" i="58"/>
  <c r="AN29" i="58"/>
  <c r="X29" i="58"/>
  <c r="H29" i="58"/>
  <c r="AJ29" i="58"/>
  <c r="BE26" i="58"/>
  <c r="BA26" i="58"/>
  <c r="AW26" i="58"/>
  <c r="AS26" i="58"/>
  <c r="AO26" i="58"/>
  <c r="AK26" i="58"/>
  <c r="AG26" i="58"/>
  <c r="AC26" i="58"/>
  <c r="Y26" i="58"/>
  <c r="U26" i="58"/>
  <c r="Q26" i="58"/>
  <c r="M26" i="58"/>
  <c r="BD26" i="58"/>
  <c r="AZ26" i="58"/>
  <c r="AV26" i="58"/>
  <c r="AR26" i="58"/>
  <c r="AN26" i="58"/>
  <c r="AJ26" i="58"/>
  <c r="AF26" i="58"/>
  <c r="AB26" i="58"/>
  <c r="X26" i="58"/>
  <c r="T26" i="58"/>
  <c r="P26" i="58"/>
  <c r="L26" i="58"/>
  <c r="H26" i="58"/>
  <c r="BC26" i="58"/>
  <c r="AY26" i="58"/>
  <c r="AU26" i="58"/>
  <c r="AQ26" i="58"/>
  <c r="AM26" i="58"/>
  <c r="AI26" i="58"/>
  <c r="AE26" i="58"/>
  <c r="AA26" i="58"/>
  <c r="W26" i="58"/>
  <c r="S26" i="58"/>
  <c r="O26" i="58"/>
  <c r="K26" i="58"/>
  <c r="BB26" i="58"/>
  <c r="AL26" i="58"/>
  <c r="V26" i="58"/>
  <c r="I26" i="58"/>
  <c r="AP26" i="58"/>
  <c r="J26" i="58"/>
  <c r="AX26" i="58"/>
  <c r="AH26" i="58"/>
  <c r="R26" i="58"/>
  <c r="AT26" i="58"/>
  <c r="AD26" i="58"/>
  <c r="N26" i="58"/>
  <c r="Z26" i="58"/>
  <c r="BE33" i="58"/>
  <c r="BA33" i="58"/>
  <c r="AW33" i="58"/>
  <c r="AS33" i="58"/>
  <c r="AO33" i="58"/>
  <c r="AK33" i="58"/>
  <c r="AG33" i="58"/>
  <c r="AC33" i="58"/>
  <c r="Y33" i="58"/>
  <c r="U33" i="58"/>
  <c r="Q33" i="58"/>
  <c r="M33" i="58"/>
  <c r="I33" i="58"/>
  <c r="BD33" i="58"/>
  <c r="AZ33" i="58"/>
  <c r="AV33" i="58"/>
  <c r="AR33" i="58"/>
  <c r="AN33" i="58"/>
  <c r="AJ33" i="58"/>
  <c r="AF33" i="58"/>
  <c r="AB33" i="58"/>
  <c r="X33" i="58"/>
  <c r="T33" i="58"/>
  <c r="P33" i="58"/>
  <c r="L33" i="58"/>
  <c r="H33" i="58"/>
  <c r="BC33" i="58"/>
  <c r="AY33" i="58"/>
  <c r="AU33" i="58"/>
  <c r="AQ33" i="58"/>
  <c r="AM33" i="58"/>
  <c r="AI33" i="58"/>
  <c r="AE33" i="58"/>
  <c r="AA33" i="58"/>
  <c r="W33" i="58"/>
  <c r="S33" i="58"/>
  <c r="O33" i="58"/>
  <c r="K33" i="58"/>
  <c r="AP33" i="58"/>
  <c r="Z33" i="58"/>
  <c r="J33" i="58"/>
  <c r="BB33" i="58"/>
  <c r="AL33" i="58"/>
  <c r="V33" i="58"/>
  <c r="AX33" i="58"/>
  <c r="AH33" i="58"/>
  <c r="R33" i="58"/>
  <c r="N33" i="58"/>
  <c r="AD33" i="58"/>
  <c r="AT33" i="58"/>
  <c r="BC40" i="58"/>
  <c r="AY40" i="58"/>
  <c r="AU40" i="58"/>
  <c r="AQ40" i="58"/>
  <c r="AM40" i="58"/>
  <c r="AI40" i="58"/>
  <c r="AE40" i="58"/>
  <c r="AA40" i="58"/>
  <c r="W40" i="58"/>
  <c r="S40" i="58"/>
  <c r="O40" i="58"/>
  <c r="K40" i="58"/>
  <c r="BB40" i="58"/>
  <c r="AX40" i="58"/>
  <c r="AT40" i="58"/>
  <c r="AP40" i="58"/>
  <c r="AL40" i="58"/>
  <c r="AH40" i="58"/>
  <c r="AD40" i="58"/>
  <c r="Z40" i="58"/>
  <c r="V40" i="58"/>
  <c r="R40" i="58"/>
  <c r="N40" i="58"/>
  <c r="J40" i="58"/>
  <c r="BE40" i="58"/>
  <c r="BA40" i="58"/>
  <c r="AW40" i="58"/>
  <c r="AS40" i="58"/>
  <c r="AO40" i="58"/>
  <c r="AK40" i="58"/>
  <c r="AG40" i="58"/>
  <c r="AC40" i="58"/>
  <c r="Y40" i="58"/>
  <c r="U40" i="58"/>
  <c r="Q40" i="58"/>
  <c r="M40" i="58"/>
  <c r="I40" i="58"/>
  <c r="BD40" i="58"/>
  <c r="AZ40" i="58"/>
  <c r="AV40" i="58"/>
  <c r="AR40" i="58"/>
  <c r="AN40" i="58"/>
  <c r="AJ40" i="58"/>
  <c r="AF40" i="58"/>
  <c r="AB40" i="58"/>
  <c r="X40" i="58"/>
  <c r="T40" i="58"/>
  <c r="P40" i="58"/>
  <c r="L40" i="58"/>
  <c r="H40" i="58"/>
  <c r="BC21" i="58"/>
  <c r="AY21" i="58"/>
  <c r="AU21" i="58"/>
  <c r="AQ21" i="58"/>
  <c r="AM21" i="58"/>
  <c r="AI21" i="58"/>
  <c r="AE21" i="58"/>
  <c r="AA21" i="58"/>
  <c r="W21" i="58"/>
  <c r="S21" i="58"/>
  <c r="O21" i="58"/>
  <c r="K21" i="58"/>
  <c r="BB21" i="58"/>
  <c r="AX21" i="58"/>
  <c r="AT21" i="58"/>
  <c r="AP21" i="58"/>
  <c r="AL21" i="58"/>
  <c r="AH21" i="58"/>
  <c r="AD21" i="58"/>
  <c r="Z21" i="58"/>
  <c r="V21" i="58"/>
  <c r="R21" i="58"/>
  <c r="N21" i="58"/>
  <c r="J21" i="58"/>
  <c r="BE21" i="58"/>
  <c r="BA21" i="58"/>
  <c r="AW21" i="58"/>
  <c r="AS21" i="58"/>
  <c r="AO21" i="58"/>
  <c r="AK21" i="58"/>
  <c r="AG21" i="58"/>
  <c r="AC21" i="58"/>
  <c r="Y21" i="58"/>
  <c r="U21" i="58"/>
  <c r="Q21" i="58"/>
  <c r="M21" i="58"/>
  <c r="I21" i="58"/>
  <c r="BD21" i="58"/>
  <c r="AN21" i="58"/>
  <c r="X21" i="58"/>
  <c r="H21" i="58"/>
  <c r="AZ21" i="58"/>
  <c r="AJ21" i="58"/>
  <c r="T21" i="58"/>
  <c r="AV21" i="58"/>
  <c r="AF21" i="58"/>
  <c r="P21" i="58"/>
  <c r="AR21" i="58"/>
  <c r="AB21" i="58"/>
  <c r="L21" i="58"/>
  <c r="Q189" i="55"/>
  <c r="AW189" i="55"/>
  <c r="U189" i="55"/>
  <c r="BA189" i="55"/>
  <c r="AG189" i="55"/>
  <c r="AK189" i="55"/>
  <c r="I189" i="55"/>
  <c r="Y189" i="55"/>
  <c r="AO189" i="55"/>
  <c r="B160" i="55"/>
  <c r="AT160" i="55" s="1"/>
  <c r="B175" i="55"/>
  <c r="AY175" i="55" s="1"/>
  <c r="M189" i="55"/>
  <c r="AC189" i="55"/>
  <c r="AS189" i="55"/>
  <c r="J189" i="55"/>
  <c r="R189" i="55"/>
  <c r="AD189" i="55"/>
  <c r="AL189" i="55"/>
  <c r="AP189" i="55"/>
  <c r="AX189" i="55"/>
  <c r="K189" i="55"/>
  <c r="O189" i="55"/>
  <c r="W189" i="55"/>
  <c r="AE189" i="55"/>
  <c r="AM189" i="55"/>
  <c r="AU189" i="55"/>
  <c r="BC189" i="55"/>
  <c r="F189" i="55"/>
  <c r="N189" i="55"/>
  <c r="V189" i="55"/>
  <c r="Z189" i="55"/>
  <c r="AH189" i="55"/>
  <c r="AT189" i="55"/>
  <c r="BB189" i="55"/>
  <c r="K48" i="58"/>
  <c r="K49" i="58" s="1"/>
  <c r="L50" i="58"/>
  <c r="G189" i="55"/>
  <c r="S189" i="55"/>
  <c r="AA189" i="55"/>
  <c r="AI189" i="55"/>
  <c r="AQ189" i="55"/>
  <c r="AY189" i="55"/>
  <c r="B155" i="55"/>
  <c r="BD155" i="55" s="1"/>
  <c r="C176" i="55"/>
  <c r="H189" i="55"/>
  <c r="L189" i="55"/>
  <c r="P189" i="55"/>
  <c r="T189" i="55"/>
  <c r="X189" i="55"/>
  <c r="AB189" i="55"/>
  <c r="AF189" i="55"/>
  <c r="AJ189" i="55"/>
  <c r="AN189" i="55"/>
  <c r="AR189" i="55"/>
  <c r="AV189" i="55"/>
  <c r="AZ189" i="55"/>
  <c r="K14" i="58"/>
  <c r="K15" i="58" s="1"/>
  <c r="B165" i="55"/>
  <c r="AT165" i="55" s="1"/>
  <c r="C153" i="55"/>
  <c r="B152" i="55"/>
  <c r="BC152" i="55" s="1"/>
  <c r="B169" i="55"/>
  <c r="Q169" i="55" s="1"/>
  <c r="C164" i="55"/>
  <c r="B193" i="55"/>
  <c r="B159" i="55"/>
  <c r="AP159" i="55" s="1"/>
  <c r="B168" i="55"/>
  <c r="AS168" i="55" s="1"/>
  <c r="B176" i="55"/>
  <c r="S176" i="55" s="1"/>
  <c r="C156" i="55"/>
  <c r="C168" i="55"/>
  <c r="B197" i="55"/>
  <c r="C160" i="55"/>
  <c r="C169" i="55"/>
  <c r="B153" i="55"/>
  <c r="AR153" i="55" s="1"/>
  <c r="B163" i="55"/>
  <c r="AZ163" i="55" s="1"/>
  <c r="C152" i="55"/>
  <c r="C161" i="55"/>
  <c r="C172" i="55"/>
  <c r="BD173" i="55"/>
  <c r="AZ173" i="55"/>
  <c r="AV173" i="55"/>
  <c r="AR173" i="55"/>
  <c r="AN173" i="55"/>
  <c r="AJ173" i="55"/>
  <c r="AF173" i="55"/>
  <c r="AB173" i="55"/>
  <c r="X173" i="55"/>
  <c r="T173" i="55"/>
  <c r="P173" i="55"/>
  <c r="L173" i="55"/>
  <c r="H173" i="55"/>
  <c r="BC173" i="55"/>
  <c r="AY173" i="55"/>
  <c r="AU173" i="55"/>
  <c r="AQ173" i="55"/>
  <c r="AM173" i="55"/>
  <c r="AI173" i="55"/>
  <c r="AE173" i="55"/>
  <c r="AA173" i="55"/>
  <c r="W173" i="55"/>
  <c r="S173" i="55"/>
  <c r="O173" i="55"/>
  <c r="K173" i="55"/>
  <c r="G173" i="55"/>
  <c r="AX173" i="55"/>
  <c r="AP173" i="55"/>
  <c r="AH173" i="55"/>
  <c r="Z173" i="55"/>
  <c r="R173" i="55"/>
  <c r="J173" i="55"/>
  <c r="BB173" i="55"/>
  <c r="AS173" i="55"/>
  <c r="AG173" i="55"/>
  <c r="V173" i="55"/>
  <c r="M173" i="55"/>
  <c r="BA173" i="55"/>
  <c r="AO173" i="55"/>
  <c r="AD173" i="55"/>
  <c r="U173" i="55"/>
  <c r="I173" i="55"/>
  <c r="Y173" i="55"/>
  <c r="AT173" i="55"/>
  <c r="F173" i="55"/>
  <c r="AC173" i="55"/>
  <c r="AW173" i="55"/>
  <c r="N173" i="55"/>
  <c r="AK173" i="55"/>
  <c r="B174" i="55"/>
  <c r="B172" i="55"/>
  <c r="B167" i="55"/>
  <c r="B161" i="55"/>
  <c r="B156" i="55"/>
  <c r="B151" i="55"/>
  <c r="B157" i="55"/>
  <c r="B164" i="55"/>
  <c r="B171" i="55"/>
  <c r="B206" i="55"/>
  <c r="B201" i="55"/>
  <c r="B185" i="55"/>
  <c r="B205" i="55"/>
  <c r="Q173" i="55"/>
  <c r="AL173" i="55"/>
  <c r="C157" i="55"/>
  <c r="C165" i="55"/>
  <c r="C173" i="55"/>
  <c r="I148" i="55"/>
  <c r="I149" i="55" s="1"/>
  <c r="J150" i="55"/>
  <c r="C154" i="55"/>
  <c r="C158" i="55"/>
  <c r="C162" i="55"/>
  <c r="C166" i="55"/>
  <c r="C170" i="55"/>
  <c r="C174" i="55"/>
  <c r="B154" i="55"/>
  <c r="B158" i="55"/>
  <c r="B162" i="55"/>
  <c r="B166" i="55"/>
  <c r="B170" i="55"/>
  <c r="C151" i="55"/>
  <c r="C155" i="55"/>
  <c r="C159" i="55"/>
  <c r="C163" i="55"/>
  <c r="C167" i="55"/>
  <c r="C171" i="55"/>
  <c r="J182" i="55"/>
  <c r="B183" i="55"/>
  <c r="B187" i="55"/>
  <c r="B191" i="55"/>
  <c r="B195" i="55"/>
  <c r="B199" i="55"/>
  <c r="B203" i="55"/>
  <c r="B207" i="55"/>
  <c r="C184" i="55"/>
  <c r="C188" i="55"/>
  <c r="C192" i="55"/>
  <c r="C196" i="55"/>
  <c r="C200" i="55"/>
  <c r="C204" i="55"/>
  <c r="C208" i="55"/>
  <c r="B184" i="55"/>
  <c r="B188" i="55"/>
  <c r="B192" i="55"/>
  <c r="B196" i="55"/>
  <c r="B200" i="55"/>
  <c r="B204" i="55"/>
  <c r="B208" i="55"/>
  <c r="C185" i="55"/>
  <c r="C189" i="55"/>
  <c r="C193" i="55"/>
  <c r="C197" i="55"/>
  <c r="C201" i="55"/>
  <c r="C205" i="55"/>
  <c r="C186" i="55"/>
  <c r="C190" i="55"/>
  <c r="C194" i="55"/>
  <c r="C198" i="55"/>
  <c r="C202" i="55"/>
  <c r="C206" i="55"/>
  <c r="B186" i="55"/>
  <c r="B190" i="55"/>
  <c r="B194" i="55"/>
  <c r="B198" i="55"/>
  <c r="B202" i="55"/>
  <c r="C183" i="55"/>
  <c r="C187" i="55"/>
  <c r="C191" i="55"/>
  <c r="C195" i="55"/>
  <c r="C199" i="55"/>
  <c r="C203" i="55"/>
  <c r="D35" i="56"/>
  <c r="D34" i="56"/>
  <c r="D33" i="56"/>
  <c r="D32" i="56"/>
  <c r="D31" i="56"/>
  <c r="D30" i="56"/>
  <c r="D29" i="56"/>
  <c r="D28" i="56"/>
  <c r="D27" i="56"/>
  <c r="D26" i="56"/>
  <c r="D25" i="56"/>
  <c r="D24" i="56"/>
  <c r="D23" i="56"/>
  <c r="D22" i="56"/>
  <c r="D21" i="56"/>
  <c r="D20" i="56"/>
  <c r="D19" i="56"/>
  <c r="D18" i="56"/>
  <c r="D17" i="56"/>
  <c r="D16" i="56"/>
  <c r="D15" i="56"/>
  <c r="D14" i="56"/>
  <c r="D13" i="56"/>
  <c r="D12" i="56"/>
  <c r="D11" i="56"/>
  <c r="D43" i="54"/>
  <c r="D42" i="54"/>
  <c r="D41" i="54"/>
  <c r="D40" i="54"/>
  <c r="D39" i="54"/>
  <c r="D38" i="54"/>
  <c r="D37" i="54"/>
  <c r="D36" i="54"/>
  <c r="D35" i="54"/>
  <c r="D34" i="54"/>
  <c r="D33" i="54"/>
  <c r="D32" i="54"/>
  <c r="D31" i="54"/>
  <c r="D30" i="54"/>
  <c r="D29" i="54"/>
  <c r="D28" i="54"/>
  <c r="D27" i="54"/>
  <c r="D26" i="54"/>
  <c r="D25" i="54"/>
  <c r="D24" i="54"/>
  <c r="D23" i="54"/>
  <c r="D22" i="54"/>
  <c r="D21" i="54"/>
  <c r="D20" i="54"/>
  <c r="D19" i="54"/>
  <c r="U150" i="59" l="1"/>
  <c r="L158" i="59"/>
  <c r="AV158" i="59"/>
  <c r="BE158" i="59"/>
  <c r="BD158" i="59"/>
  <c r="AD158" i="59"/>
  <c r="AE158" i="59"/>
  <c r="X158" i="59"/>
  <c r="Z158" i="59"/>
  <c r="BG158" i="59"/>
  <c r="T158" i="59"/>
  <c r="O158" i="59"/>
  <c r="AC158" i="59"/>
  <c r="AN160" i="55"/>
  <c r="AL160" i="55"/>
  <c r="F169" i="55"/>
  <c r="AY160" i="55"/>
  <c r="AI169" i="55"/>
  <c r="AJ169" i="55"/>
  <c r="BA169" i="55"/>
  <c r="T169" i="55"/>
  <c r="AX169" i="55"/>
  <c r="S160" i="55"/>
  <c r="AZ160" i="55"/>
  <c r="AW150" i="59"/>
  <c r="AN150" i="59"/>
  <c r="AB151" i="59"/>
  <c r="R160" i="55"/>
  <c r="AG169" i="55"/>
  <c r="K169" i="55"/>
  <c r="BD163" i="55"/>
  <c r="U160" i="55"/>
  <c r="AO160" i="55"/>
  <c r="Q150" i="59"/>
  <c r="Q162" i="59" s="1"/>
  <c r="AE150" i="59"/>
  <c r="AA155" i="55"/>
  <c r="F155" i="55"/>
  <c r="AK150" i="59"/>
  <c r="BB150" i="59"/>
  <c r="AU150" i="59"/>
  <c r="X150" i="59"/>
  <c r="AA150" i="59"/>
  <c r="AV150" i="59"/>
  <c r="BC159" i="55"/>
  <c r="AP150" i="59"/>
  <c r="BF150" i="59"/>
  <c r="AX150" i="59"/>
  <c r="AB150" i="59"/>
  <c r="AD150" i="59"/>
  <c r="AQ150" i="59"/>
  <c r="S150" i="59"/>
  <c r="P158" i="59"/>
  <c r="AB158" i="59"/>
  <c r="AK158" i="59"/>
  <c r="U158" i="59"/>
  <c r="AY158" i="59"/>
  <c r="K158" i="59"/>
  <c r="O155" i="55"/>
  <c r="AL150" i="59"/>
  <c r="AC150" i="59"/>
  <c r="AT150" i="59"/>
  <c r="AG150" i="59"/>
  <c r="T150" i="59"/>
  <c r="BA150" i="59"/>
  <c r="AN158" i="59"/>
  <c r="BB158" i="59"/>
  <c r="AQ158" i="59"/>
  <c r="AA158" i="59"/>
  <c r="S158" i="59"/>
  <c r="Y158" i="59"/>
  <c r="AJ158" i="59"/>
  <c r="V158" i="59"/>
  <c r="J158" i="59"/>
  <c r="W158" i="59"/>
  <c r="R158" i="59"/>
  <c r="AG158" i="59"/>
  <c r="BA158" i="59"/>
  <c r="Q158" i="59"/>
  <c r="AX158" i="59"/>
  <c r="AO158" i="59"/>
  <c r="M158" i="59"/>
  <c r="AP158" i="59"/>
  <c r="AZ158" i="59"/>
  <c r="AR158" i="59"/>
  <c r="AF158" i="59"/>
  <c r="N158" i="59"/>
  <c r="AI158" i="59"/>
  <c r="BF158" i="59"/>
  <c r="AW158" i="59"/>
  <c r="AU158" i="59"/>
  <c r="AS158" i="59"/>
  <c r="AM158" i="59"/>
  <c r="AL158" i="59"/>
  <c r="AH158" i="59"/>
  <c r="BC158" i="59"/>
  <c r="BC164" i="59" s="1"/>
  <c r="AF150" i="59"/>
  <c r="BC150" i="59"/>
  <c r="AO150" i="59"/>
  <c r="BD150" i="59"/>
  <c r="BE150" i="59"/>
  <c r="V150" i="59"/>
  <c r="AR150" i="59"/>
  <c r="M150" i="59"/>
  <c r="Y150" i="59"/>
  <c r="AI150" i="59"/>
  <c r="W150" i="59"/>
  <c r="K150" i="59"/>
  <c r="J150" i="59"/>
  <c r="AH150" i="59"/>
  <c r="AZ150" i="59"/>
  <c r="L150" i="59"/>
  <c r="N150" i="59"/>
  <c r="AS150" i="59"/>
  <c r="AJ150" i="59"/>
  <c r="AY150" i="59"/>
  <c r="P150" i="59"/>
  <c r="R150" i="59"/>
  <c r="O150" i="59"/>
  <c r="BG150" i="59"/>
  <c r="AC151" i="59"/>
  <c r="AC163" i="59" s="1"/>
  <c r="L159" i="59"/>
  <c r="L165" i="59" s="1"/>
  <c r="AG151" i="59"/>
  <c r="AG163" i="59" s="1"/>
  <c r="AQ151" i="59"/>
  <c r="AQ163" i="59" s="1"/>
  <c r="Q151" i="59"/>
  <c r="Q163" i="59" s="1"/>
  <c r="BC151" i="59"/>
  <c r="BC163" i="59" s="1"/>
  <c r="T159" i="59"/>
  <c r="T165" i="59" s="1"/>
  <c r="R151" i="59"/>
  <c r="R163" i="59" s="1"/>
  <c r="AU151" i="59"/>
  <c r="AU163" i="59" s="1"/>
  <c r="AM151" i="59"/>
  <c r="AM163" i="59" s="1"/>
  <c r="M151" i="59"/>
  <c r="M163" i="59" s="1"/>
  <c r="U151" i="59"/>
  <c r="U163" i="59" s="1"/>
  <c r="AY151" i="59"/>
  <c r="AY163" i="59" s="1"/>
  <c r="AX151" i="59"/>
  <c r="AX163" i="59" s="1"/>
  <c r="BF151" i="59"/>
  <c r="BF163" i="59" s="1"/>
  <c r="AZ159" i="59"/>
  <c r="AZ165" i="59" s="1"/>
  <c r="AX159" i="59"/>
  <c r="AX165" i="59" s="1"/>
  <c r="BA151" i="59"/>
  <c r="BA163" i="59" s="1"/>
  <c r="BD151" i="59"/>
  <c r="BD163" i="59" s="1"/>
  <c r="Y151" i="59"/>
  <c r="Y163" i="59" s="1"/>
  <c r="AH151" i="59"/>
  <c r="AH163" i="59" s="1"/>
  <c r="W151" i="59"/>
  <c r="W163" i="59" s="1"/>
  <c r="AQ159" i="59"/>
  <c r="AQ165" i="59" s="1"/>
  <c r="AG159" i="59"/>
  <c r="AG165" i="59" s="1"/>
  <c r="BF154" i="59"/>
  <c r="BE151" i="59"/>
  <c r="BE163" i="59" s="1"/>
  <c r="S151" i="59"/>
  <c r="S163" i="59" s="1"/>
  <c r="AW151" i="59"/>
  <c r="AW163" i="59" s="1"/>
  <c r="P151" i="59"/>
  <c r="P163" i="59" s="1"/>
  <c r="K151" i="59"/>
  <c r="K163" i="59" s="1"/>
  <c r="BB151" i="59"/>
  <c r="BB163" i="59" s="1"/>
  <c r="AZ151" i="59"/>
  <c r="AZ163" i="59" s="1"/>
  <c r="AJ151" i="59"/>
  <c r="AJ163" i="59" s="1"/>
  <c r="AE151" i="59"/>
  <c r="AE163" i="59" s="1"/>
  <c r="AJ159" i="59"/>
  <c r="AJ165" i="59" s="1"/>
  <c r="BF159" i="59"/>
  <c r="BF165" i="59" s="1"/>
  <c r="AO159" i="59"/>
  <c r="AO165" i="59" s="1"/>
  <c r="BG154" i="59"/>
  <c r="AN151" i="59"/>
  <c r="AN163" i="59" s="1"/>
  <c r="AD151" i="59"/>
  <c r="AD163" i="59" s="1"/>
  <c r="AT151" i="59"/>
  <c r="AT163" i="59" s="1"/>
  <c r="AS151" i="59"/>
  <c r="AS163" i="59" s="1"/>
  <c r="AV151" i="59"/>
  <c r="AV163" i="59" s="1"/>
  <c r="AA151" i="59"/>
  <c r="AA163" i="59" s="1"/>
  <c r="AP151" i="59"/>
  <c r="AP163" i="59" s="1"/>
  <c r="T151" i="59"/>
  <c r="T163" i="59" s="1"/>
  <c r="V151" i="59"/>
  <c r="V163" i="59" s="1"/>
  <c r="T160" i="59"/>
  <c r="BC159" i="59"/>
  <c r="BC165" i="59" s="1"/>
  <c r="S159" i="59"/>
  <c r="S165" i="59" s="1"/>
  <c r="BE159" i="59"/>
  <c r="BE165" i="59" s="1"/>
  <c r="BA154" i="59"/>
  <c r="BA166" i="59" s="1"/>
  <c r="AE154" i="59"/>
  <c r="AB154" i="59"/>
  <c r="AB160" i="59"/>
  <c r="AC154" i="59"/>
  <c r="M160" i="59"/>
  <c r="AN159" i="59"/>
  <c r="AN165" i="59" s="1"/>
  <c r="K159" i="59"/>
  <c r="K165" i="59" s="1"/>
  <c r="AE159" i="59"/>
  <c r="AE165" i="59" s="1"/>
  <c r="Q159" i="59"/>
  <c r="Q165" i="59" s="1"/>
  <c r="N159" i="59"/>
  <c r="N165" i="59" s="1"/>
  <c r="AY159" i="59"/>
  <c r="AY165" i="59" s="1"/>
  <c r="P159" i="59"/>
  <c r="P165" i="59" s="1"/>
  <c r="AF159" i="59"/>
  <c r="AF165" i="59" s="1"/>
  <c r="AU159" i="59"/>
  <c r="AU165" i="59" s="1"/>
  <c r="W159" i="59"/>
  <c r="W165" i="59" s="1"/>
  <c r="M159" i="59"/>
  <c r="M165" i="59" s="1"/>
  <c r="AK159" i="59"/>
  <c r="AK165" i="59" s="1"/>
  <c r="BB159" i="59"/>
  <c r="BB165" i="59" s="1"/>
  <c r="BD159" i="59"/>
  <c r="BD165" i="59" s="1"/>
  <c r="X159" i="59"/>
  <c r="X165" i="59" s="1"/>
  <c r="AH159" i="59"/>
  <c r="AH165" i="59" s="1"/>
  <c r="AB159" i="59"/>
  <c r="AB165" i="59" s="1"/>
  <c r="AI159" i="59"/>
  <c r="AI165" i="59" s="1"/>
  <c r="AA159" i="59"/>
  <c r="AA165" i="59" s="1"/>
  <c r="AW159" i="59"/>
  <c r="AW165" i="59" s="1"/>
  <c r="Y159" i="59"/>
  <c r="Y165" i="59" s="1"/>
  <c r="AC159" i="59"/>
  <c r="AC165" i="59" s="1"/>
  <c r="BA159" i="59"/>
  <c r="BA165" i="59" s="1"/>
  <c r="AM154" i="59"/>
  <c r="AQ154" i="59"/>
  <c r="BD154" i="59"/>
  <c r="AT154" i="59"/>
  <c r="AH154" i="59"/>
  <c r="AI154" i="59"/>
  <c r="AR154" i="59"/>
  <c r="AV154" i="59"/>
  <c r="U154" i="59"/>
  <c r="AK151" i="59"/>
  <c r="AK163" i="59" s="1"/>
  <c r="AI151" i="59"/>
  <c r="AI163" i="59" s="1"/>
  <c r="J151" i="59"/>
  <c r="AO151" i="59"/>
  <c r="AO163" i="59" s="1"/>
  <c r="N151" i="59"/>
  <c r="N163" i="59" s="1"/>
  <c r="X151" i="59"/>
  <c r="X163" i="59" s="1"/>
  <c r="AF151" i="59"/>
  <c r="AF163" i="59" s="1"/>
  <c r="O151" i="59"/>
  <c r="O163" i="59" s="1"/>
  <c r="AR151" i="59"/>
  <c r="AR163" i="59" s="1"/>
  <c r="Z151" i="59"/>
  <c r="Z163" i="59" s="1"/>
  <c r="L151" i="59"/>
  <c r="L163" i="59" s="1"/>
  <c r="AL151" i="59"/>
  <c r="AL163" i="59" s="1"/>
  <c r="N160" i="59"/>
  <c r="AX156" i="59"/>
  <c r="AY156" i="59"/>
  <c r="O154" i="59"/>
  <c r="R154" i="59"/>
  <c r="AX154" i="59"/>
  <c r="BB154" i="59"/>
  <c r="Q154" i="59"/>
  <c r="J160" i="59"/>
  <c r="BG160" i="59"/>
  <c r="AS156" i="59"/>
  <c r="AD156" i="59"/>
  <c r="AK156" i="59"/>
  <c r="X154" i="59"/>
  <c r="AW154" i="59"/>
  <c r="AN154" i="59"/>
  <c r="AG154" i="59"/>
  <c r="AL154" i="59"/>
  <c r="AD154" i="59"/>
  <c r="AA154" i="59"/>
  <c r="AQ160" i="59"/>
  <c r="AW160" i="59"/>
  <c r="AN156" i="59"/>
  <c r="O156" i="59"/>
  <c r="AU156" i="59"/>
  <c r="BF156" i="59"/>
  <c r="AO156" i="59"/>
  <c r="R160" i="59"/>
  <c r="AM160" i="59"/>
  <c r="P156" i="59"/>
  <c r="K156" i="59"/>
  <c r="M156" i="59"/>
  <c r="J154" i="59"/>
  <c r="AU154" i="59"/>
  <c r="T154" i="59"/>
  <c r="AO154" i="59"/>
  <c r="AS154" i="59"/>
  <c r="N154" i="59"/>
  <c r="V154" i="59"/>
  <c r="W154" i="59"/>
  <c r="BC154" i="59"/>
  <c r="K154" i="59"/>
  <c r="AY152" i="59"/>
  <c r="R152" i="59"/>
  <c r="AT152" i="59"/>
  <c r="BF152" i="59"/>
  <c r="AA152" i="59"/>
  <c r="T156" i="59"/>
  <c r="AT156" i="59"/>
  <c r="AF156" i="59"/>
  <c r="AH156" i="59"/>
  <c r="AH162" i="59" s="1"/>
  <c r="AI156" i="59"/>
  <c r="AW156" i="59"/>
  <c r="T152" i="59"/>
  <c r="AD152" i="59"/>
  <c r="AD164" i="59" s="1"/>
  <c r="AN152" i="59"/>
  <c r="M152" i="59"/>
  <c r="Z152" i="59"/>
  <c r="L154" i="59"/>
  <c r="M154" i="59"/>
  <c r="Z154" i="59"/>
  <c r="AF154" i="59"/>
  <c r="Y154" i="59"/>
  <c r="AK154" i="59"/>
  <c r="BE154" i="59"/>
  <c r="AZ154" i="59"/>
  <c r="P154" i="59"/>
  <c r="AJ154" i="59"/>
  <c r="AP154" i="59"/>
  <c r="AY154" i="59"/>
  <c r="K160" i="59"/>
  <c r="AT160" i="59"/>
  <c r="AO160" i="59"/>
  <c r="AE156" i="59"/>
  <c r="L156" i="59"/>
  <c r="S156" i="59"/>
  <c r="AR156" i="59"/>
  <c r="BG156" i="59"/>
  <c r="AG156" i="59"/>
  <c r="AG162" i="59" s="1"/>
  <c r="X152" i="59"/>
  <c r="AK152" i="59"/>
  <c r="W152" i="59"/>
  <c r="N152" i="59"/>
  <c r="BD152" i="59"/>
  <c r="AL152" i="59"/>
  <c r="Y152" i="59"/>
  <c r="O152" i="59"/>
  <c r="AA156" i="59"/>
  <c r="AJ156" i="59"/>
  <c r="AM156" i="59"/>
  <c r="W156" i="59"/>
  <c r="AZ156" i="59"/>
  <c r="AB156" i="59"/>
  <c r="V156" i="59"/>
  <c r="BA156" i="59"/>
  <c r="AQ156" i="59"/>
  <c r="U156" i="59"/>
  <c r="U162" i="59" s="1"/>
  <c r="BE156" i="59"/>
  <c r="AC156" i="59"/>
  <c r="L152" i="59"/>
  <c r="P152" i="59"/>
  <c r="AJ152" i="59"/>
  <c r="AZ152" i="59"/>
  <c r="AM152" i="59"/>
  <c r="AP152" i="59"/>
  <c r="BG152" i="59"/>
  <c r="BG164" i="59" s="1"/>
  <c r="BA152" i="59"/>
  <c r="U152" i="59"/>
  <c r="AQ152" i="59"/>
  <c r="AW152" i="59"/>
  <c r="V152" i="59"/>
  <c r="AI152" i="59"/>
  <c r="AV152" i="59"/>
  <c r="AV164" i="59" s="1"/>
  <c r="Q152" i="59"/>
  <c r="AO152" i="59"/>
  <c r="S152" i="59"/>
  <c r="AG152" i="59"/>
  <c r="J152" i="59"/>
  <c r="BB152" i="59"/>
  <c r="J156" i="59"/>
  <c r="AL156" i="59"/>
  <c r="Z156" i="59"/>
  <c r="Z162" i="59" s="1"/>
  <c r="X156" i="59"/>
  <c r="BB156" i="59"/>
  <c r="AP156" i="59"/>
  <c r="BC156" i="59"/>
  <c r="R156" i="59"/>
  <c r="R162" i="59" s="1"/>
  <c r="AV156" i="59"/>
  <c r="N156" i="59"/>
  <c r="Y156" i="59"/>
  <c r="BD156" i="59"/>
  <c r="AF152" i="59"/>
  <c r="AB152" i="59"/>
  <c r="AR152" i="59"/>
  <c r="BE152" i="59"/>
  <c r="BE164" i="59" s="1"/>
  <c r="K152" i="59"/>
  <c r="AH152" i="59"/>
  <c r="AU152" i="59"/>
  <c r="AS152" i="59"/>
  <c r="AC152" i="59"/>
  <c r="AE152" i="59"/>
  <c r="AX152" i="59"/>
  <c r="AU160" i="59"/>
  <c r="AJ160" i="59"/>
  <c r="AR160" i="59"/>
  <c r="AD160" i="59"/>
  <c r="V160" i="59"/>
  <c r="AN160" i="59"/>
  <c r="O160" i="59"/>
  <c r="AE160" i="59"/>
  <c r="AH160" i="59"/>
  <c r="L160" i="59"/>
  <c r="AC160" i="59"/>
  <c r="AK160" i="59"/>
  <c r="Q160" i="59"/>
  <c r="AX160" i="59"/>
  <c r="AV160" i="59"/>
  <c r="BF160" i="59"/>
  <c r="AP160" i="59"/>
  <c r="W160" i="59"/>
  <c r="Z160" i="59"/>
  <c r="AZ160" i="59"/>
  <c r="AY160" i="59"/>
  <c r="AF160" i="59"/>
  <c r="Y160" i="59"/>
  <c r="BD160" i="59"/>
  <c r="BE160" i="59"/>
  <c r="Z159" i="59"/>
  <c r="R159" i="59"/>
  <c r="R165" i="59" s="1"/>
  <c r="U159" i="59"/>
  <c r="U165" i="59" s="1"/>
  <c r="S160" i="59"/>
  <c r="AI160" i="59"/>
  <c r="BC160" i="59"/>
  <c r="AA160" i="59"/>
  <c r="P160" i="59"/>
  <c r="BB160" i="59"/>
  <c r="AS160" i="59"/>
  <c r="X160" i="59"/>
  <c r="AL160" i="59"/>
  <c r="U160" i="59"/>
  <c r="AG160" i="59"/>
  <c r="AR159" i="59"/>
  <c r="AR165" i="59" s="1"/>
  <c r="BG159" i="59"/>
  <c r="BG165" i="59" s="1"/>
  <c r="O159" i="59"/>
  <c r="O165" i="59" s="1"/>
  <c r="AM159" i="59"/>
  <c r="AM165" i="59" s="1"/>
  <c r="J159" i="59"/>
  <c r="AV159" i="59"/>
  <c r="AV165" i="59" s="1"/>
  <c r="AL159" i="59"/>
  <c r="AD159" i="59"/>
  <c r="AD165" i="59" s="1"/>
  <c r="AP159" i="59"/>
  <c r="AP165" i="59" s="1"/>
  <c r="V159" i="59"/>
  <c r="V165" i="59" s="1"/>
  <c r="AS159" i="59"/>
  <c r="AT165" i="59"/>
  <c r="BG163" i="59"/>
  <c r="AA175" i="55"/>
  <c r="AF153" i="55"/>
  <c r="AO155" i="55"/>
  <c r="AB163" i="59"/>
  <c r="F175" i="55"/>
  <c r="AG165" i="55"/>
  <c r="M165" i="55"/>
  <c r="T175" i="55"/>
  <c r="V175" i="55"/>
  <c r="BC165" i="55"/>
  <c r="AH169" i="55"/>
  <c r="Q175" i="55"/>
  <c r="AX175" i="55"/>
  <c r="M155" i="55"/>
  <c r="S175" i="55"/>
  <c r="AF169" i="55"/>
  <c r="AL169" i="55"/>
  <c r="O175" i="55"/>
  <c r="AG175" i="55"/>
  <c r="U168" i="55"/>
  <c r="I77" i="58"/>
  <c r="BE77" i="58"/>
  <c r="V77" i="58"/>
  <c r="AL77" i="58"/>
  <c r="BB77" i="58"/>
  <c r="AW77" i="58"/>
  <c r="W77" i="58"/>
  <c r="AM77" i="58"/>
  <c r="BC77" i="58"/>
  <c r="BA77" i="58"/>
  <c r="T77" i="58"/>
  <c r="AJ77" i="58"/>
  <c r="AZ77" i="58"/>
  <c r="U77" i="58"/>
  <c r="J77" i="58"/>
  <c r="Z77" i="58"/>
  <c r="AP77" i="58"/>
  <c r="Q77" i="58"/>
  <c r="K77" i="58"/>
  <c r="AA77" i="58"/>
  <c r="AQ77" i="58"/>
  <c r="M77" i="58"/>
  <c r="H77" i="58"/>
  <c r="X77" i="58"/>
  <c r="AN77" i="58"/>
  <c r="BD77" i="58"/>
  <c r="AG77" i="58"/>
  <c r="N77" i="58"/>
  <c r="AD77" i="58"/>
  <c r="AT77" i="58"/>
  <c r="AC77" i="58"/>
  <c r="O77" i="58"/>
  <c r="AE77" i="58"/>
  <c r="AU77" i="58"/>
  <c r="Y77" i="58"/>
  <c r="L77" i="58"/>
  <c r="AB77" i="58"/>
  <c r="AR77" i="58"/>
  <c r="AS77" i="58"/>
  <c r="R77" i="58"/>
  <c r="AH77" i="58"/>
  <c r="AX77" i="58"/>
  <c r="AO77" i="58"/>
  <c r="S77" i="58"/>
  <c r="AI77" i="58"/>
  <c r="AY77" i="58"/>
  <c r="AK77" i="58"/>
  <c r="P77" i="58"/>
  <c r="AF77" i="58"/>
  <c r="AV77" i="58"/>
  <c r="N159" i="55"/>
  <c r="L159" i="55"/>
  <c r="AQ152" i="55"/>
  <c r="AO159" i="55"/>
  <c r="AR155" i="55"/>
  <c r="U155" i="55"/>
  <c r="AL155" i="55"/>
  <c r="AI175" i="55"/>
  <c r="AB175" i="55"/>
  <c r="AK175" i="55"/>
  <c r="AD175" i="55"/>
  <c r="W175" i="55"/>
  <c r="X169" i="55"/>
  <c r="AB155" i="55"/>
  <c r="Q160" i="55"/>
  <c r="O169" i="55"/>
  <c r="P169" i="55"/>
  <c r="R169" i="55"/>
  <c r="R163" i="55"/>
  <c r="BB155" i="55"/>
  <c r="AP160" i="55"/>
  <c r="P175" i="55"/>
  <c r="I175" i="55"/>
  <c r="BA175" i="55"/>
  <c r="AT175" i="55"/>
  <c r="AI160" i="55"/>
  <c r="AD159" i="55"/>
  <c r="S169" i="55"/>
  <c r="AD160" i="55"/>
  <c r="AV176" i="55"/>
  <c r="AM163" i="55"/>
  <c r="AJ165" i="55"/>
  <c r="AQ159" i="55"/>
  <c r="G155" i="55"/>
  <c r="AD163" i="55"/>
  <c r="T159" i="55"/>
  <c r="AA153" i="55"/>
  <c r="H163" i="55"/>
  <c r="V155" i="55"/>
  <c r="BC175" i="55"/>
  <c r="X159" i="55"/>
  <c r="AU175" i="55"/>
  <c r="AM175" i="55"/>
  <c r="AR175" i="55"/>
  <c r="U175" i="55"/>
  <c r="AO175" i="55"/>
  <c r="N175" i="55"/>
  <c r="AH175" i="55"/>
  <c r="BB175" i="55"/>
  <c r="R165" i="55"/>
  <c r="AE175" i="55"/>
  <c r="I155" i="55"/>
  <c r="H175" i="55"/>
  <c r="AJ155" i="55"/>
  <c r="K168" i="55"/>
  <c r="AQ175" i="55"/>
  <c r="H165" i="55"/>
  <c r="AW155" i="55"/>
  <c r="AH153" i="55"/>
  <c r="AV155" i="55"/>
  <c r="AN163" i="55"/>
  <c r="AH155" i="55"/>
  <c r="AF175" i="55"/>
  <c r="K165" i="55"/>
  <c r="Z153" i="55"/>
  <c r="BD175" i="55"/>
  <c r="L175" i="55"/>
  <c r="AZ175" i="55"/>
  <c r="Y175" i="55"/>
  <c r="AW175" i="55"/>
  <c r="R175" i="55"/>
  <c r="AL175" i="55"/>
  <c r="AR168" i="55"/>
  <c r="AE165" i="55"/>
  <c r="AX165" i="55"/>
  <c r="AS155" i="55"/>
  <c r="AC155" i="55"/>
  <c r="AE168" i="55"/>
  <c r="H168" i="55"/>
  <c r="AG168" i="55"/>
  <c r="T168" i="55"/>
  <c r="AI168" i="55"/>
  <c r="BA168" i="55"/>
  <c r="AQ168" i="55"/>
  <c r="AE163" i="55"/>
  <c r="U159" i="55"/>
  <c r="W155" i="55"/>
  <c r="AN175" i="55"/>
  <c r="AR169" i="55"/>
  <c r="AO165" i="55"/>
  <c r="AQ155" i="55"/>
  <c r="AO169" i="55"/>
  <c r="AK169" i="55"/>
  <c r="V169" i="55"/>
  <c r="BB169" i="55"/>
  <c r="X163" i="55"/>
  <c r="R155" i="55"/>
  <c r="AX155" i="55"/>
  <c r="K175" i="55"/>
  <c r="AN165" i="55"/>
  <c r="AS159" i="55"/>
  <c r="X175" i="55"/>
  <c r="G175" i="55"/>
  <c r="AV175" i="55"/>
  <c r="AJ175" i="55"/>
  <c r="M175" i="55"/>
  <c r="AC175" i="55"/>
  <c r="AS175" i="55"/>
  <c r="J175" i="55"/>
  <c r="Z175" i="55"/>
  <c r="AP175" i="55"/>
  <c r="R168" i="55"/>
  <c r="AY168" i="55"/>
  <c r="AG159" i="55"/>
  <c r="L165" i="55"/>
  <c r="AH165" i="55"/>
  <c r="AT159" i="55"/>
  <c r="AZ155" i="55"/>
  <c r="S155" i="55"/>
  <c r="AH160" i="55"/>
  <c r="K153" i="55"/>
  <c r="AK160" i="55"/>
  <c r="BA153" i="55"/>
  <c r="G160" i="55"/>
  <c r="BC160" i="55"/>
  <c r="AJ160" i="55"/>
  <c r="AX160" i="55"/>
  <c r="AC160" i="55"/>
  <c r="H160" i="55"/>
  <c r="BC153" i="55"/>
  <c r="M153" i="55"/>
  <c r="AW160" i="55"/>
  <c r="AB160" i="55"/>
  <c r="F160" i="55"/>
  <c r="AW153" i="55"/>
  <c r="F153" i="55"/>
  <c r="AI176" i="55"/>
  <c r="AL168" i="55"/>
  <c r="BA160" i="55"/>
  <c r="AF160" i="55"/>
  <c r="J160" i="55"/>
  <c r="AU153" i="55"/>
  <c r="AX152" i="55"/>
  <c r="W168" i="55"/>
  <c r="N168" i="55"/>
  <c r="BD168" i="55"/>
  <c r="AK168" i="55"/>
  <c r="K160" i="55"/>
  <c r="AA160" i="55"/>
  <c r="AQ160" i="55"/>
  <c r="P153" i="55"/>
  <c r="AV153" i="55"/>
  <c r="AW152" i="55"/>
  <c r="AN169" i="55"/>
  <c r="N160" i="55"/>
  <c r="BD160" i="55"/>
  <c r="M160" i="55"/>
  <c r="R153" i="55"/>
  <c r="AF176" i="55"/>
  <c r="BB160" i="55"/>
  <c r="AG160" i="55"/>
  <c r="L160" i="55"/>
  <c r="BB153" i="55"/>
  <c r="V176" i="55"/>
  <c r="P160" i="55"/>
  <c r="J153" i="55"/>
  <c r="W160" i="55"/>
  <c r="AM160" i="55"/>
  <c r="AJ153" i="55"/>
  <c r="Y160" i="55"/>
  <c r="T160" i="55"/>
  <c r="BB168" i="55"/>
  <c r="AS160" i="55"/>
  <c r="X160" i="55"/>
  <c r="AM153" i="55"/>
  <c r="U152" i="55"/>
  <c r="AR160" i="55"/>
  <c r="V160" i="55"/>
  <c r="AG153" i="55"/>
  <c r="AT152" i="55"/>
  <c r="AA168" i="55"/>
  <c r="AV160" i="55"/>
  <c r="Z160" i="55"/>
  <c r="AE153" i="55"/>
  <c r="AC152" i="55"/>
  <c r="AM168" i="55"/>
  <c r="AD168" i="55"/>
  <c r="Q168" i="55"/>
  <c r="AW168" i="55"/>
  <c r="O160" i="55"/>
  <c r="AE160" i="55"/>
  <c r="AU160" i="55"/>
  <c r="T153" i="55"/>
  <c r="AZ153" i="55"/>
  <c r="F152" i="55"/>
  <c r="AA152" i="55"/>
  <c r="I160" i="55"/>
  <c r="BA190" i="55"/>
  <c r="AW190" i="55"/>
  <c r="AS190" i="55"/>
  <c r="AO190" i="55"/>
  <c r="AK190" i="55"/>
  <c r="AG190" i="55"/>
  <c r="AC190" i="55"/>
  <c r="Y190" i="55"/>
  <c r="U190" i="55"/>
  <c r="Q190" i="55"/>
  <c r="M190" i="55"/>
  <c r="I190" i="55"/>
  <c r="AZ190" i="55"/>
  <c r="AR190" i="55"/>
  <c r="AF190" i="55"/>
  <c r="X190" i="55"/>
  <c r="P190" i="55"/>
  <c r="H190" i="55"/>
  <c r="BC190" i="55"/>
  <c r="AU190" i="55"/>
  <c r="AM190" i="55"/>
  <c r="AE190" i="55"/>
  <c r="W190" i="55"/>
  <c r="O190" i="55"/>
  <c r="AX190" i="55"/>
  <c r="AL190" i="55"/>
  <c r="AD190" i="55"/>
  <c r="V190" i="55"/>
  <c r="N190" i="55"/>
  <c r="BD190" i="55"/>
  <c r="AV190" i="55"/>
  <c r="AN190" i="55"/>
  <c r="AJ190" i="55"/>
  <c r="AB190" i="55"/>
  <c r="T190" i="55"/>
  <c r="L190" i="55"/>
  <c r="AY190" i="55"/>
  <c r="AQ190" i="55"/>
  <c r="AI190" i="55"/>
  <c r="AA190" i="55"/>
  <c r="S190" i="55"/>
  <c r="K190" i="55"/>
  <c r="G190" i="55"/>
  <c r="BB190" i="55"/>
  <c r="AT190" i="55"/>
  <c r="AP190" i="55"/>
  <c r="AH190" i="55"/>
  <c r="Z190" i="55"/>
  <c r="R190" i="55"/>
  <c r="J190" i="55"/>
  <c r="F190" i="55"/>
  <c r="BC200" i="55"/>
  <c r="AY200" i="55"/>
  <c r="AU200" i="55"/>
  <c r="AQ200" i="55"/>
  <c r="AM200" i="55"/>
  <c r="AI200" i="55"/>
  <c r="AE200" i="55"/>
  <c r="AA200" i="55"/>
  <c r="W200" i="55"/>
  <c r="S200" i="55"/>
  <c r="O200" i="55"/>
  <c r="K200" i="55"/>
  <c r="G200" i="55"/>
  <c r="AX200" i="55"/>
  <c r="AP200" i="55"/>
  <c r="AH200" i="55"/>
  <c r="V200" i="55"/>
  <c r="N200" i="55"/>
  <c r="BA200" i="55"/>
  <c r="AS200" i="55"/>
  <c r="AG200" i="55"/>
  <c r="Y200" i="55"/>
  <c r="M200" i="55"/>
  <c r="BD200" i="55"/>
  <c r="AV200" i="55"/>
  <c r="AJ200" i="55"/>
  <c r="AB200" i="55"/>
  <c r="T200" i="55"/>
  <c r="H200" i="55"/>
  <c r="BB200" i="55"/>
  <c r="AT200" i="55"/>
  <c r="AL200" i="55"/>
  <c r="AD200" i="55"/>
  <c r="Z200" i="55"/>
  <c r="R200" i="55"/>
  <c r="J200" i="55"/>
  <c r="F200" i="55"/>
  <c r="AW200" i="55"/>
  <c r="AO200" i="55"/>
  <c r="AK200" i="55"/>
  <c r="AC200" i="55"/>
  <c r="U200" i="55"/>
  <c r="Q200" i="55"/>
  <c r="I200" i="55"/>
  <c r="AZ200" i="55"/>
  <c r="AR200" i="55"/>
  <c r="AN200" i="55"/>
  <c r="AF200" i="55"/>
  <c r="X200" i="55"/>
  <c r="P200" i="55"/>
  <c r="L200" i="55"/>
  <c r="BC184" i="55"/>
  <c r="AY184" i="55"/>
  <c r="AU184" i="55"/>
  <c r="AQ184" i="55"/>
  <c r="AM184" i="55"/>
  <c r="AI184" i="55"/>
  <c r="AE184" i="55"/>
  <c r="AA184" i="55"/>
  <c r="W184" i="55"/>
  <c r="S184" i="55"/>
  <c r="O184" i="55"/>
  <c r="K184" i="55"/>
  <c r="G184" i="55"/>
  <c r="AX184" i="55"/>
  <c r="AP184" i="55"/>
  <c r="AD184" i="55"/>
  <c r="V184" i="55"/>
  <c r="N184" i="55"/>
  <c r="BA184" i="55"/>
  <c r="AS184" i="55"/>
  <c r="AK184" i="55"/>
  <c r="AC184" i="55"/>
  <c r="U184" i="55"/>
  <c r="M184" i="55"/>
  <c r="AZ184" i="55"/>
  <c r="AR184" i="55"/>
  <c r="AF184" i="55"/>
  <c r="T184" i="55"/>
  <c r="L184" i="55"/>
  <c r="BB184" i="55"/>
  <c r="AT184" i="55"/>
  <c r="AL184" i="55"/>
  <c r="AH184" i="55"/>
  <c r="Z184" i="55"/>
  <c r="R184" i="55"/>
  <c r="J184" i="55"/>
  <c r="F184" i="55"/>
  <c r="AW184" i="55"/>
  <c r="AO184" i="55"/>
  <c r="AG184" i="55"/>
  <c r="Y184" i="55"/>
  <c r="Q184" i="55"/>
  <c r="I184" i="55"/>
  <c r="BD184" i="55"/>
  <c r="AV184" i="55"/>
  <c r="AN184" i="55"/>
  <c r="AJ184" i="55"/>
  <c r="AB184" i="55"/>
  <c r="X184" i="55"/>
  <c r="P184" i="55"/>
  <c r="H184" i="55"/>
  <c r="BB207" i="55"/>
  <c r="AX207" i="55"/>
  <c r="AT207" i="55"/>
  <c r="AP207" i="55"/>
  <c r="AL207" i="55"/>
  <c r="AH207" i="55"/>
  <c r="AD207" i="55"/>
  <c r="Z207" i="55"/>
  <c r="V207" i="55"/>
  <c r="R207" i="55"/>
  <c r="N207" i="55"/>
  <c r="J207" i="55"/>
  <c r="F207" i="55"/>
  <c r="BA207" i="55"/>
  <c r="AO207" i="55"/>
  <c r="AG207" i="55"/>
  <c r="Y207" i="55"/>
  <c r="Q207" i="55"/>
  <c r="I207" i="55"/>
  <c r="AZ207" i="55"/>
  <c r="AR207" i="55"/>
  <c r="AF207" i="55"/>
  <c r="X207" i="55"/>
  <c r="P207" i="55"/>
  <c r="AY207" i="55"/>
  <c r="AM207" i="55"/>
  <c r="AA207" i="55"/>
  <c r="S207" i="55"/>
  <c r="G207" i="55"/>
  <c r="AW207" i="55"/>
  <c r="AS207" i="55"/>
  <c r="AK207" i="55"/>
  <c r="AC207" i="55"/>
  <c r="U207" i="55"/>
  <c r="M207" i="55"/>
  <c r="BD207" i="55"/>
  <c r="AV207" i="55"/>
  <c r="AN207" i="55"/>
  <c r="AJ207" i="55"/>
  <c r="AB207" i="55"/>
  <c r="T207" i="55"/>
  <c r="L207" i="55"/>
  <c r="H207" i="55"/>
  <c r="BC207" i="55"/>
  <c r="AU207" i="55"/>
  <c r="AQ207" i="55"/>
  <c r="AI207" i="55"/>
  <c r="AE207" i="55"/>
  <c r="W207" i="55"/>
  <c r="O207" i="55"/>
  <c r="K207" i="55"/>
  <c r="BB191" i="55"/>
  <c r="AX191" i="55"/>
  <c r="AT191" i="55"/>
  <c r="AP191" i="55"/>
  <c r="AL191" i="55"/>
  <c r="AH191" i="55"/>
  <c r="AD191" i="55"/>
  <c r="Z191" i="55"/>
  <c r="V191" i="55"/>
  <c r="R191" i="55"/>
  <c r="N191" i="55"/>
  <c r="J191" i="55"/>
  <c r="F191" i="55"/>
  <c r="AW191" i="55"/>
  <c r="AO191" i="55"/>
  <c r="AG191" i="55"/>
  <c r="Y191" i="55"/>
  <c r="Q191" i="55"/>
  <c r="I191" i="55"/>
  <c r="BD191" i="55"/>
  <c r="AR191" i="55"/>
  <c r="AJ191" i="55"/>
  <c r="X191" i="55"/>
  <c r="L191" i="55"/>
  <c r="AY191" i="55"/>
  <c r="AQ191" i="55"/>
  <c r="AE191" i="55"/>
  <c r="S191" i="55"/>
  <c r="G191" i="55"/>
  <c r="BA191" i="55"/>
  <c r="AS191" i="55"/>
  <c r="AK191" i="55"/>
  <c r="AC191" i="55"/>
  <c r="U191" i="55"/>
  <c r="M191" i="55"/>
  <c r="AZ191" i="55"/>
  <c r="AV191" i="55"/>
  <c r="AN191" i="55"/>
  <c r="AF191" i="55"/>
  <c r="AB191" i="55"/>
  <c r="T191" i="55"/>
  <c r="P191" i="55"/>
  <c r="H191" i="55"/>
  <c r="BC191" i="55"/>
  <c r="AU191" i="55"/>
  <c r="AM191" i="55"/>
  <c r="AI191" i="55"/>
  <c r="AA191" i="55"/>
  <c r="W191" i="55"/>
  <c r="O191" i="55"/>
  <c r="K191" i="55"/>
  <c r="BA206" i="55"/>
  <c r="AW206" i="55"/>
  <c r="AS206" i="55"/>
  <c r="AO206" i="55"/>
  <c r="AK206" i="55"/>
  <c r="AG206" i="55"/>
  <c r="AC206" i="55"/>
  <c r="Y206" i="55"/>
  <c r="U206" i="55"/>
  <c r="Q206" i="55"/>
  <c r="M206" i="55"/>
  <c r="I206" i="55"/>
  <c r="AZ206" i="55"/>
  <c r="AR206" i="55"/>
  <c r="AF206" i="55"/>
  <c r="T206" i="55"/>
  <c r="L206" i="55"/>
  <c r="BC206" i="55"/>
  <c r="AQ206" i="55"/>
  <c r="AI206" i="55"/>
  <c r="AA206" i="55"/>
  <c r="S206" i="55"/>
  <c r="G206" i="55"/>
  <c r="AX206" i="55"/>
  <c r="AL206" i="55"/>
  <c r="AD206" i="55"/>
  <c r="R206" i="55"/>
  <c r="J206" i="55"/>
  <c r="BD206" i="55"/>
  <c r="AV206" i="55"/>
  <c r="AN206" i="55"/>
  <c r="AJ206" i="55"/>
  <c r="AB206" i="55"/>
  <c r="X206" i="55"/>
  <c r="P206" i="55"/>
  <c r="H206" i="55"/>
  <c r="AY206" i="55"/>
  <c r="AU206" i="55"/>
  <c r="AM206" i="55"/>
  <c r="AE206" i="55"/>
  <c r="W206" i="55"/>
  <c r="O206" i="55"/>
  <c r="K206" i="55"/>
  <c r="BB206" i="55"/>
  <c r="AT206" i="55"/>
  <c r="AP206" i="55"/>
  <c r="AH206" i="55"/>
  <c r="Z206" i="55"/>
  <c r="V206" i="55"/>
  <c r="N206" i="55"/>
  <c r="F206" i="55"/>
  <c r="BA202" i="55"/>
  <c r="AW202" i="55"/>
  <c r="AS202" i="55"/>
  <c r="AO202" i="55"/>
  <c r="AK202" i="55"/>
  <c r="AG202" i="55"/>
  <c r="AC202" i="55"/>
  <c r="Y202" i="55"/>
  <c r="U202" i="55"/>
  <c r="Q202" i="55"/>
  <c r="M202" i="55"/>
  <c r="I202" i="55"/>
  <c r="AZ202" i="55"/>
  <c r="AR202" i="55"/>
  <c r="AF202" i="55"/>
  <c r="X202" i="55"/>
  <c r="P202" i="55"/>
  <c r="H202" i="55"/>
  <c r="BC202" i="55"/>
  <c r="AU202" i="55"/>
  <c r="AM202" i="55"/>
  <c r="G202" i="55"/>
  <c r="BB202" i="55"/>
  <c r="AP202" i="55"/>
  <c r="AH202" i="55"/>
  <c r="V202" i="55"/>
  <c r="J202" i="55"/>
  <c r="BD202" i="55"/>
  <c r="AV202" i="55"/>
  <c r="AN202" i="55"/>
  <c r="AJ202" i="55"/>
  <c r="AB202" i="55"/>
  <c r="T202" i="55"/>
  <c r="L202" i="55"/>
  <c r="AY202" i="55"/>
  <c r="AQ202" i="55"/>
  <c r="AI202" i="55"/>
  <c r="AE202" i="55"/>
  <c r="AA202" i="55"/>
  <c r="W202" i="55"/>
  <c r="S202" i="55"/>
  <c r="O202" i="55"/>
  <c r="K202" i="55"/>
  <c r="AX202" i="55"/>
  <c r="AT202" i="55"/>
  <c r="AL202" i="55"/>
  <c r="AD202" i="55"/>
  <c r="Z202" i="55"/>
  <c r="R202" i="55"/>
  <c r="N202" i="55"/>
  <c r="F202" i="55"/>
  <c r="BA186" i="55"/>
  <c r="AW186" i="55"/>
  <c r="AS186" i="55"/>
  <c r="AO186" i="55"/>
  <c r="AK186" i="55"/>
  <c r="AG186" i="55"/>
  <c r="AC186" i="55"/>
  <c r="Y186" i="55"/>
  <c r="U186" i="55"/>
  <c r="Q186" i="55"/>
  <c r="M186" i="55"/>
  <c r="I186" i="55"/>
  <c r="AZ186" i="55"/>
  <c r="AR186" i="55"/>
  <c r="AJ186" i="55"/>
  <c r="AB186" i="55"/>
  <c r="T186" i="55"/>
  <c r="L186" i="55"/>
  <c r="BC186" i="55"/>
  <c r="AU186" i="55"/>
  <c r="AI186" i="55"/>
  <c r="AA186" i="55"/>
  <c r="O186" i="55"/>
  <c r="G186" i="55"/>
  <c r="AX186" i="55"/>
  <c r="AP186" i="55"/>
  <c r="AD186" i="55"/>
  <c r="R186" i="55"/>
  <c r="J186" i="55"/>
  <c r="BD186" i="55"/>
  <c r="AV186" i="55"/>
  <c r="AN186" i="55"/>
  <c r="AF186" i="55"/>
  <c r="X186" i="55"/>
  <c r="P186" i="55"/>
  <c r="H186" i="55"/>
  <c r="AY186" i="55"/>
  <c r="AQ186" i="55"/>
  <c r="AM186" i="55"/>
  <c r="AE186" i="55"/>
  <c r="W186" i="55"/>
  <c r="S186" i="55"/>
  <c r="K186" i="55"/>
  <c r="BB186" i="55"/>
  <c r="AT186" i="55"/>
  <c r="AL186" i="55"/>
  <c r="AH186" i="55"/>
  <c r="Z186" i="55"/>
  <c r="V186" i="55"/>
  <c r="N186" i="55"/>
  <c r="F186" i="55"/>
  <c r="BC196" i="55"/>
  <c r="AY196" i="55"/>
  <c r="AU196" i="55"/>
  <c r="AQ196" i="55"/>
  <c r="AM196" i="55"/>
  <c r="AI196" i="55"/>
  <c r="AE196" i="55"/>
  <c r="AA196" i="55"/>
  <c r="W196" i="55"/>
  <c r="S196" i="55"/>
  <c r="O196" i="55"/>
  <c r="K196" i="55"/>
  <c r="G196" i="55"/>
  <c r="BB196" i="55"/>
  <c r="AT196" i="55"/>
  <c r="AL196" i="55"/>
  <c r="AD196" i="55"/>
  <c r="V196" i="55"/>
  <c r="N196" i="55"/>
  <c r="F196" i="55"/>
  <c r="AW196" i="55"/>
  <c r="AK196" i="55"/>
  <c r="AC196" i="55"/>
  <c r="Q196" i="55"/>
  <c r="I196" i="55"/>
  <c r="BD196" i="55"/>
  <c r="AR196" i="55"/>
  <c r="AJ196" i="55"/>
  <c r="AB196" i="55"/>
  <c r="T196" i="55"/>
  <c r="H196" i="55"/>
  <c r="AX196" i="55"/>
  <c r="AP196" i="55"/>
  <c r="AH196" i="55"/>
  <c r="Z196" i="55"/>
  <c r="R196" i="55"/>
  <c r="J196" i="55"/>
  <c r="BA196" i="55"/>
  <c r="AS196" i="55"/>
  <c r="AO196" i="55"/>
  <c r="AG196" i="55"/>
  <c r="Y196" i="55"/>
  <c r="U196" i="55"/>
  <c r="M196" i="55"/>
  <c r="AZ196" i="55"/>
  <c r="AV196" i="55"/>
  <c r="AN196" i="55"/>
  <c r="AF196" i="55"/>
  <c r="X196" i="55"/>
  <c r="P196" i="55"/>
  <c r="L196" i="55"/>
  <c r="BB203" i="55"/>
  <c r="AX203" i="55"/>
  <c r="AT203" i="55"/>
  <c r="AP203" i="55"/>
  <c r="AL203" i="55"/>
  <c r="AH203" i="55"/>
  <c r="AD203" i="55"/>
  <c r="Z203" i="55"/>
  <c r="V203" i="55"/>
  <c r="R203" i="55"/>
  <c r="N203" i="55"/>
  <c r="J203" i="55"/>
  <c r="F203" i="55"/>
  <c r="BA203" i="55"/>
  <c r="AS203" i="55"/>
  <c r="AK203" i="55"/>
  <c r="AC203" i="55"/>
  <c r="Q203" i="55"/>
  <c r="I203" i="55"/>
  <c r="AZ203" i="55"/>
  <c r="AN203" i="55"/>
  <c r="AF203" i="55"/>
  <c r="X203" i="55"/>
  <c r="P203" i="55"/>
  <c r="BC203" i="55"/>
  <c r="AU203" i="55"/>
  <c r="AI203" i="55"/>
  <c r="W203" i="55"/>
  <c r="O203" i="55"/>
  <c r="AW203" i="55"/>
  <c r="AO203" i="55"/>
  <c r="AG203" i="55"/>
  <c r="Y203" i="55"/>
  <c r="U203" i="55"/>
  <c r="M203" i="55"/>
  <c r="BD203" i="55"/>
  <c r="AV203" i="55"/>
  <c r="AR203" i="55"/>
  <c r="AJ203" i="55"/>
  <c r="AB203" i="55"/>
  <c r="T203" i="55"/>
  <c r="L203" i="55"/>
  <c r="H203" i="55"/>
  <c r="AY203" i="55"/>
  <c r="AQ203" i="55"/>
  <c r="AM203" i="55"/>
  <c r="AE203" i="55"/>
  <c r="AA203" i="55"/>
  <c r="S203" i="55"/>
  <c r="K203" i="55"/>
  <c r="G203" i="55"/>
  <c r="BB187" i="55"/>
  <c r="AX187" i="55"/>
  <c r="AT187" i="55"/>
  <c r="AP187" i="55"/>
  <c r="AL187" i="55"/>
  <c r="AH187" i="55"/>
  <c r="AD187" i="55"/>
  <c r="Z187" i="55"/>
  <c r="V187" i="55"/>
  <c r="R187" i="55"/>
  <c r="N187" i="55"/>
  <c r="J187" i="55"/>
  <c r="F187" i="55"/>
  <c r="BA187" i="55"/>
  <c r="AS187" i="55"/>
  <c r="AK187" i="55"/>
  <c r="AC187" i="55"/>
  <c r="Q187" i="55"/>
  <c r="I187" i="55"/>
  <c r="AZ187" i="55"/>
  <c r="AR187" i="55"/>
  <c r="AJ187" i="55"/>
  <c r="X187" i="55"/>
  <c r="L187" i="55"/>
  <c r="BC187" i="55"/>
  <c r="AU187" i="55"/>
  <c r="AM187" i="55"/>
  <c r="AE187" i="55"/>
  <c r="S187" i="55"/>
  <c r="O187" i="55"/>
  <c r="K187" i="55"/>
  <c r="G187" i="55"/>
  <c r="AW187" i="55"/>
  <c r="AO187" i="55"/>
  <c r="AG187" i="55"/>
  <c r="Y187" i="55"/>
  <c r="U187" i="55"/>
  <c r="M187" i="55"/>
  <c r="BD187" i="55"/>
  <c r="AV187" i="55"/>
  <c r="AN187" i="55"/>
  <c r="AF187" i="55"/>
  <c r="AB187" i="55"/>
  <c r="T187" i="55"/>
  <c r="P187" i="55"/>
  <c r="H187" i="55"/>
  <c r="AY187" i="55"/>
  <c r="AQ187" i="55"/>
  <c r="AI187" i="55"/>
  <c r="AA187" i="55"/>
  <c r="W187" i="55"/>
  <c r="AC165" i="55"/>
  <c r="BA163" i="55"/>
  <c r="Y163" i="55"/>
  <c r="AK159" i="55"/>
  <c r="P159" i="55"/>
  <c r="BD205" i="55"/>
  <c r="AZ205" i="55"/>
  <c r="AV205" i="55"/>
  <c r="AR205" i="55"/>
  <c r="AN205" i="55"/>
  <c r="AJ205" i="55"/>
  <c r="AF205" i="55"/>
  <c r="AB205" i="55"/>
  <c r="X205" i="55"/>
  <c r="T205" i="55"/>
  <c r="P205" i="55"/>
  <c r="L205" i="55"/>
  <c r="H205" i="55"/>
  <c r="AY205" i="55"/>
  <c r="AQ205" i="55"/>
  <c r="AI205" i="55"/>
  <c r="AA205" i="55"/>
  <c r="S205" i="55"/>
  <c r="K205" i="55"/>
  <c r="AX205" i="55"/>
  <c r="AP205" i="55"/>
  <c r="AH205" i="55"/>
  <c r="V205" i="55"/>
  <c r="N205" i="55"/>
  <c r="BA205" i="55"/>
  <c r="AS205" i="55"/>
  <c r="AK205" i="55"/>
  <c r="Y205" i="55"/>
  <c r="Q205" i="55"/>
  <c r="I205" i="55"/>
  <c r="BC205" i="55"/>
  <c r="AU205" i="55"/>
  <c r="AM205" i="55"/>
  <c r="AE205" i="55"/>
  <c r="W205" i="55"/>
  <c r="O205" i="55"/>
  <c r="G205" i="55"/>
  <c r="BB205" i="55"/>
  <c r="AT205" i="55"/>
  <c r="AL205" i="55"/>
  <c r="AD205" i="55"/>
  <c r="Z205" i="55"/>
  <c r="R205" i="55"/>
  <c r="J205" i="55"/>
  <c r="F205" i="55"/>
  <c r="AW205" i="55"/>
  <c r="AO205" i="55"/>
  <c r="AG205" i="55"/>
  <c r="AC205" i="55"/>
  <c r="U205" i="55"/>
  <c r="M205" i="55"/>
  <c r="AI165" i="55"/>
  <c r="AY163" i="55"/>
  <c r="V163" i="55"/>
  <c r="AJ159" i="55"/>
  <c r="O159" i="55"/>
  <c r="W163" i="55"/>
  <c r="AS163" i="55"/>
  <c r="L163" i="55"/>
  <c r="AB163" i="55"/>
  <c r="AR163" i="55"/>
  <c r="AF165" i="55"/>
  <c r="AN159" i="55"/>
  <c r="S159" i="55"/>
  <c r="AZ165" i="55"/>
  <c r="X165" i="55"/>
  <c r="AW159" i="55"/>
  <c r="AB159" i="55"/>
  <c r="G159" i="55"/>
  <c r="Q165" i="55"/>
  <c r="AM165" i="55"/>
  <c r="F165" i="55"/>
  <c r="V165" i="55"/>
  <c r="AL165" i="55"/>
  <c r="BB165" i="55"/>
  <c r="R159" i="55"/>
  <c r="AH159" i="55"/>
  <c r="AX159" i="55"/>
  <c r="BA198" i="55"/>
  <c r="AW198" i="55"/>
  <c r="AS198" i="55"/>
  <c r="AO198" i="55"/>
  <c r="AK198" i="55"/>
  <c r="AG198" i="55"/>
  <c r="AC198" i="55"/>
  <c r="Y198" i="55"/>
  <c r="U198" i="55"/>
  <c r="Q198" i="55"/>
  <c r="M198" i="55"/>
  <c r="I198" i="55"/>
  <c r="AZ198" i="55"/>
  <c r="AR198" i="55"/>
  <c r="AJ198" i="55"/>
  <c r="AB198" i="55"/>
  <c r="T198" i="55"/>
  <c r="L198" i="55"/>
  <c r="BC198" i="55"/>
  <c r="AU198" i="55"/>
  <c r="AI198" i="55"/>
  <c r="W198" i="55"/>
  <c r="K198" i="55"/>
  <c r="AT198" i="55"/>
  <c r="AH198" i="55"/>
  <c r="V198" i="55"/>
  <c r="J198" i="55"/>
  <c r="BD198" i="55"/>
  <c r="AV198" i="55"/>
  <c r="AN198" i="55"/>
  <c r="AF198" i="55"/>
  <c r="X198" i="55"/>
  <c r="P198" i="55"/>
  <c r="H198" i="55"/>
  <c r="AY198" i="55"/>
  <c r="AQ198" i="55"/>
  <c r="AM198" i="55"/>
  <c r="AE198" i="55"/>
  <c r="AA198" i="55"/>
  <c r="S198" i="55"/>
  <c r="O198" i="55"/>
  <c r="G198" i="55"/>
  <c r="BB198" i="55"/>
  <c r="AX198" i="55"/>
  <c r="AP198" i="55"/>
  <c r="AL198" i="55"/>
  <c r="AD198" i="55"/>
  <c r="Z198" i="55"/>
  <c r="R198" i="55"/>
  <c r="N198" i="55"/>
  <c r="F198" i="55"/>
  <c r="BC208" i="55"/>
  <c r="AY208" i="55"/>
  <c r="AU208" i="55"/>
  <c r="AQ208" i="55"/>
  <c r="AM208" i="55"/>
  <c r="AI208" i="55"/>
  <c r="AE208" i="55"/>
  <c r="AA208" i="55"/>
  <c r="W208" i="55"/>
  <c r="S208" i="55"/>
  <c r="O208" i="55"/>
  <c r="K208" i="55"/>
  <c r="G208" i="55"/>
  <c r="AX208" i="55"/>
  <c r="AL208" i="55"/>
  <c r="Z208" i="55"/>
  <c r="R208" i="55"/>
  <c r="J208" i="55"/>
  <c r="AW208" i="55"/>
  <c r="AG208" i="55"/>
  <c r="U208" i="55"/>
  <c r="M208" i="55"/>
  <c r="AR208" i="55"/>
  <c r="AB208" i="55"/>
  <c r="T208" i="55"/>
  <c r="H208" i="55"/>
  <c r="BB208" i="55"/>
  <c r="AT208" i="55"/>
  <c r="AP208" i="55"/>
  <c r="AH208" i="55"/>
  <c r="AD208" i="55"/>
  <c r="V208" i="55"/>
  <c r="N208" i="55"/>
  <c r="F208" i="55"/>
  <c r="BA208" i="55"/>
  <c r="AS208" i="55"/>
  <c r="AO208" i="55"/>
  <c r="AK208" i="55"/>
  <c r="AC208" i="55"/>
  <c r="Y208" i="55"/>
  <c r="Q208" i="55"/>
  <c r="I208" i="55"/>
  <c r="BD208" i="55"/>
  <c r="AZ208" i="55"/>
  <c r="AV208" i="55"/>
  <c r="AN208" i="55"/>
  <c r="AJ208" i="55"/>
  <c r="AF208" i="55"/>
  <c r="X208" i="55"/>
  <c r="P208" i="55"/>
  <c r="L208" i="55"/>
  <c r="BC192" i="55"/>
  <c r="AY192" i="55"/>
  <c r="AU192" i="55"/>
  <c r="AQ192" i="55"/>
  <c r="AM192" i="55"/>
  <c r="AI192" i="55"/>
  <c r="AE192" i="55"/>
  <c r="AA192" i="55"/>
  <c r="W192" i="55"/>
  <c r="S192" i="55"/>
  <c r="O192" i="55"/>
  <c r="K192" i="55"/>
  <c r="G192" i="55"/>
  <c r="AX192" i="55"/>
  <c r="AP192" i="55"/>
  <c r="AD192" i="55"/>
  <c r="R192" i="55"/>
  <c r="J192" i="55"/>
  <c r="AW192" i="55"/>
  <c r="AO192" i="55"/>
  <c r="AC192" i="55"/>
  <c r="U192" i="55"/>
  <c r="M192" i="55"/>
  <c r="AV192" i="55"/>
  <c r="AN192" i="55"/>
  <c r="AB192" i="55"/>
  <c r="T192" i="55"/>
  <c r="H192" i="55"/>
  <c r="BB192" i="55"/>
  <c r="AT192" i="55"/>
  <c r="AL192" i="55"/>
  <c r="AH192" i="55"/>
  <c r="Z192" i="55"/>
  <c r="V192" i="55"/>
  <c r="N192" i="55"/>
  <c r="F192" i="55"/>
  <c r="BA192" i="55"/>
  <c r="AS192" i="55"/>
  <c r="AK192" i="55"/>
  <c r="AG192" i="55"/>
  <c r="Y192" i="55"/>
  <c r="Q192" i="55"/>
  <c r="I192" i="55"/>
  <c r="BD192" i="55"/>
  <c r="AZ192" i="55"/>
  <c r="AR192" i="55"/>
  <c r="AJ192" i="55"/>
  <c r="AF192" i="55"/>
  <c r="X192" i="55"/>
  <c r="P192" i="55"/>
  <c r="L192" i="55"/>
  <c r="BB199" i="55"/>
  <c r="AX199" i="55"/>
  <c r="AT199" i="55"/>
  <c r="AP199" i="55"/>
  <c r="AL199" i="55"/>
  <c r="AH199" i="55"/>
  <c r="AD199" i="55"/>
  <c r="Z199" i="55"/>
  <c r="V199" i="55"/>
  <c r="R199" i="55"/>
  <c r="N199" i="55"/>
  <c r="J199" i="55"/>
  <c r="F199" i="55"/>
  <c r="BA199" i="55"/>
  <c r="AS199" i="55"/>
  <c r="AK199" i="55"/>
  <c r="AC199" i="55"/>
  <c r="U199" i="55"/>
  <c r="I199" i="55"/>
  <c r="BD199" i="55"/>
  <c r="AR199" i="55"/>
  <c r="AJ199" i="55"/>
  <c r="X199" i="55"/>
  <c r="P199" i="55"/>
  <c r="AY199" i="55"/>
  <c r="AM199" i="55"/>
  <c r="AA199" i="55"/>
  <c r="S199" i="55"/>
  <c r="G199" i="55"/>
  <c r="AW199" i="55"/>
  <c r="AO199" i="55"/>
  <c r="AG199" i="55"/>
  <c r="Y199" i="55"/>
  <c r="Q199" i="55"/>
  <c r="M199" i="55"/>
  <c r="AZ199" i="55"/>
  <c r="AV199" i="55"/>
  <c r="AN199" i="55"/>
  <c r="AF199" i="55"/>
  <c r="AB199" i="55"/>
  <c r="T199" i="55"/>
  <c r="L199" i="55"/>
  <c r="H199" i="55"/>
  <c r="BC199" i="55"/>
  <c r="AU199" i="55"/>
  <c r="AQ199" i="55"/>
  <c r="AI199" i="55"/>
  <c r="AE199" i="55"/>
  <c r="W199" i="55"/>
  <c r="O199" i="55"/>
  <c r="K199" i="55"/>
  <c r="BD183" i="55"/>
  <c r="BE51" i="58" s="1"/>
  <c r="BD169" i="55"/>
  <c r="M169" i="55"/>
  <c r="AY165" i="55"/>
  <c r="U165" i="55"/>
  <c r="AT163" i="55"/>
  <c r="Q163" i="55"/>
  <c r="BA159" i="55"/>
  <c r="AF159" i="55"/>
  <c r="K159" i="55"/>
  <c r="AM155" i="55"/>
  <c r="Q155" i="55"/>
  <c r="AX153" i="55"/>
  <c r="AC153" i="55"/>
  <c r="G153" i="55"/>
  <c r="BD185" i="55"/>
  <c r="AZ185" i="55"/>
  <c r="AV185" i="55"/>
  <c r="AR185" i="55"/>
  <c r="AN185" i="55"/>
  <c r="AJ185" i="55"/>
  <c r="AF185" i="55"/>
  <c r="AB185" i="55"/>
  <c r="X185" i="55"/>
  <c r="T185" i="55"/>
  <c r="P185" i="55"/>
  <c r="L185" i="55"/>
  <c r="H185" i="55"/>
  <c r="BC185" i="55"/>
  <c r="AU185" i="55"/>
  <c r="AM185" i="55"/>
  <c r="AE185" i="55"/>
  <c r="W185" i="55"/>
  <c r="O185" i="55"/>
  <c r="G185" i="55"/>
  <c r="AX185" i="55"/>
  <c r="AP185" i="55"/>
  <c r="AD185" i="55"/>
  <c r="V185" i="55"/>
  <c r="N185" i="55"/>
  <c r="AW185" i="55"/>
  <c r="AK185" i="55"/>
  <c r="AC185" i="55"/>
  <c r="Q185" i="55"/>
  <c r="I185" i="55"/>
  <c r="AY185" i="55"/>
  <c r="AQ185" i="55"/>
  <c r="AI185" i="55"/>
  <c r="AA185" i="55"/>
  <c r="S185" i="55"/>
  <c r="K185" i="55"/>
  <c r="BB185" i="55"/>
  <c r="AT185" i="55"/>
  <c r="AL185" i="55"/>
  <c r="AH185" i="55"/>
  <c r="Z185" i="55"/>
  <c r="R185" i="55"/>
  <c r="J185" i="55"/>
  <c r="F185" i="55"/>
  <c r="BA185" i="55"/>
  <c r="AS185" i="55"/>
  <c r="AO185" i="55"/>
  <c r="AG185" i="55"/>
  <c r="Y185" i="55"/>
  <c r="U185" i="55"/>
  <c r="M185" i="55"/>
  <c r="W169" i="55"/>
  <c r="BD165" i="55"/>
  <c r="AA165" i="55"/>
  <c r="AQ163" i="55"/>
  <c r="O163" i="55"/>
  <c r="AZ159" i="55"/>
  <c r="AE159" i="55"/>
  <c r="I159" i="55"/>
  <c r="AK155" i="55"/>
  <c r="P155" i="55"/>
  <c r="AQ153" i="55"/>
  <c r="V153" i="55"/>
  <c r="Y169" i="55"/>
  <c r="AU169" i="55"/>
  <c r="U169" i="55"/>
  <c r="AQ169" i="55"/>
  <c r="J169" i="55"/>
  <c r="Z169" i="55"/>
  <c r="AP169" i="55"/>
  <c r="G163" i="55"/>
  <c r="AC163" i="55"/>
  <c r="AX163" i="55"/>
  <c r="P163" i="55"/>
  <c r="AF163" i="55"/>
  <c r="AV163" i="55"/>
  <c r="J155" i="55"/>
  <c r="Z155" i="55"/>
  <c r="AP155" i="55"/>
  <c r="BA165" i="55"/>
  <c r="Y165" i="55"/>
  <c r="BD159" i="55"/>
  <c r="AI159" i="55"/>
  <c r="M159" i="55"/>
  <c r="AP153" i="55"/>
  <c r="U153" i="55"/>
  <c r="H153" i="55"/>
  <c r="X153" i="55"/>
  <c r="AN153" i="55"/>
  <c r="BD153" i="55"/>
  <c r="AS165" i="55"/>
  <c r="P165" i="55"/>
  <c r="AR159" i="55"/>
  <c r="W159" i="55"/>
  <c r="W165" i="55"/>
  <c r="AR165" i="55"/>
  <c r="J165" i="55"/>
  <c r="Z165" i="55"/>
  <c r="AP165" i="55"/>
  <c r="F159" i="55"/>
  <c r="V159" i="55"/>
  <c r="AL159" i="55"/>
  <c r="BB159" i="55"/>
  <c r="AB169" i="55"/>
  <c r="AI155" i="55"/>
  <c r="Y155" i="55"/>
  <c r="AE155" i="55"/>
  <c r="AM169" i="55"/>
  <c r="AY155" i="55"/>
  <c r="H155" i="55"/>
  <c r="M16" i="58"/>
  <c r="L14" i="58"/>
  <c r="L15" i="58" s="1"/>
  <c r="L48" i="58"/>
  <c r="L49" i="58" s="1"/>
  <c r="M50" i="58"/>
  <c r="BA194" i="55"/>
  <c r="AW194" i="55"/>
  <c r="AS194" i="55"/>
  <c r="AO194" i="55"/>
  <c r="AK194" i="55"/>
  <c r="AG194" i="55"/>
  <c r="AC194" i="55"/>
  <c r="Y194" i="55"/>
  <c r="U194" i="55"/>
  <c r="Q194" i="55"/>
  <c r="M194" i="55"/>
  <c r="I194" i="55"/>
  <c r="AZ194" i="55"/>
  <c r="AR194" i="55"/>
  <c r="AJ194" i="55"/>
  <c r="AB194" i="55"/>
  <c r="P194" i="55"/>
  <c r="H194" i="55"/>
  <c r="AY194" i="55"/>
  <c r="AQ194" i="55"/>
  <c r="AI194" i="55"/>
  <c r="W194" i="55"/>
  <c r="K194" i="55"/>
  <c r="AX194" i="55"/>
  <c r="AP194" i="55"/>
  <c r="AH194" i="55"/>
  <c r="V194" i="55"/>
  <c r="N194" i="55"/>
  <c r="F194" i="55"/>
  <c r="BD194" i="55"/>
  <c r="AV194" i="55"/>
  <c r="AN194" i="55"/>
  <c r="AF194" i="55"/>
  <c r="X194" i="55"/>
  <c r="T194" i="55"/>
  <c r="L194" i="55"/>
  <c r="BC194" i="55"/>
  <c r="AU194" i="55"/>
  <c r="AM194" i="55"/>
  <c r="AE194" i="55"/>
  <c r="AA194" i="55"/>
  <c r="S194" i="55"/>
  <c r="O194" i="55"/>
  <c r="G194" i="55"/>
  <c r="BB194" i="55"/>
  <c r="AT194" i="55"/>
  <c r="AL194" i="55"/>
  <c r="AD194" i="55"/>
  <c r="Z194" i="55"/>
  <c r="R194" i="55"/>
  <c r="J194" i="55"/>
  <c r="BC204" i="55"/>
  <c r="AY204" i="55"/>
  <c r="AU204" i="55"/>
  <c r="AQ204" i="55"/>
  <c r="AM204" i="55"/>
  <c r="AI204" i="55"/>
  <c r="AE204" i="55"/>
  <c r="AA204" i="55"/>
  <c r="W204" i="55"/>
  <c r="S204" i="55"/>
  <c r="O204" i="55"/>
  <c r="K204" i="55"/>
  <c r="G204" i="55"/>
  <c r="AX204" i="55"/>
  <c r="AP204" i="55"/>
  <c r="AH204" i="55"/>
  <c r="Z204" i="55"/>
  <c r="R204" i="55"/>
  <c r="J204" i="55"/>
  <c r="BA204" i="55"/>
  <c r="AS204" i="55"/>
  <c r="AK204" i="55"/>
  <c r="Y204" i="55"/>
  <c r="M204" i="55"/>
  <c r="AZ204" i="55"/>
  <c r="AN204" i="55"/>
  <c r="AF204" i="55"/>
  <c r="T204" i="55"/>
  <c r="L204" i="55"/>
  <c r="BB204" i="55"/>
  <c r="AT204" i="55"/>
  <c r="AL204" i="55"/>
  <c r="AD204" i="55"/>
  <c r="V204" i="55"/>
  <c r="N204" i="55"/>
  <c r="F204" i="55"/>
  <c r="AW204" i="55"/>
  <c r="AO204" i="55"/>
  <c r="AG204" i="55"/>
  <c r="AC204" i="55"/>
  <c r="U204" i="55"/>
  <c r="Q204" i="55"/>
  <c r="I204" i="55"/>
  <c r="BD204" i="55"/>
  <c r="AV204" i="55"/>
  <c r="AR204" i="55"/>
  <c r="AJ204" i="55"/>
  <c r="AB204" i="55"/>
  <c r="X204" i="55"/>
  <c r="P204" i="55"/>
  <c r="H204" i="55"/>
  <c r="BC188" i="55"/>
  <c r="AY188" i="55"/>
  <c r="AU188" i="55"/>
  <c r="AQ188" i="55"/>
  <c r="AM188" i="55"/>
  <c r="AI188" i="55"/>
  <c r="AE188" i="55"/>
  <c r="AA188" i="55"/>
  <c r="W188" i="55"/>
  <c r="S188" i="55"/>
  <c r="O188" i="55"/>
  <c r="K188" i="55"/>
  <c r="G188" i="55"/>
  <c r="AX188" i="55"/>
  <c r="AT188" i="55"/>
  <c r="AL188" i="55"/>
  <c r="AD188" i="55"/>
  <c r="V188" i="55"/>
  <c r="J188" i="55"/>
  <c r="AS188" i="55"/>
  <c r="AG188" i="55"/>
  <c r="Y188" i="55"/>
  <c r="Q188" i="55"/>
  <c r="I188" i="55"/>
  <c r="BD188" i="55"/>
  <c r="AZ188" i="55"/>
  <c r="AR188" i="55"/>
  <c r="AF188" i="55"/>
  <c r="T188" i="55"/>
  <c r="L188" i="55"/>
  <c r="BB188" i="55"/>
  <c r="AP188" i="55"/>
  <c r="AH188" i="55"/>
  <c r="Z188" i="55"/>
  <c r="R188" i="55"/>
  <c r="N188" i="55"/>
  <c r="F188" i="55"/>
  <c r="BA188" i="55"/>
  <c r="AW188" i="55"/>
  <c r="AO188" i="55"/>
  <c r="AK188" i="55"/>
  <c r="AC188" i="55"/>
  <c r="U188" i="55"/>
  <c r="M188" i="55"/>
  <c r="AV188" i="55"/>
  <c r="AN188" i="55"/>
  <c r="AJ188" i="55"/>
  <c r="AB188" i="55"/>
  <c r="X188" i="55"/>
  <c r="P188" i="55"/>
  <c r="H188" i="55"/>
  <c r="BB195" i="55"/>
  <c r="AX195" i="55"/>
  <c r="AT195" i="55"/>
  <c r="AP195" i="55"/>
  <c r="AL195" i="55"/>
  <c r="AH195" i="55"/>
  <c r="AD195" i="55"/>
  <c r="Z195" i="55"/>
  <c r="V195" i="55"/>
  <c r="R195" i="55"/>
  <c r="N195" i="55"/>
  <c r="J195" i="55"/>
  <c r="F195" i="55"/>
  <c r="AW195" i="55"/>
  <c r="AO195" i="55"/>
  <c r="AG195" i="55"/>
  <c r="Y195" i="55"/>
  <c r="Q195" i="55"/>
  <c r="I195" i="55"/>
  <c r="AV195" i="55"/>
  <c r="AN195" i="55"/>
  <c r="AB195" i="55"/>
  <c r="T195" i="55"/>
  <c r="L195" i="55"/>
  <c r="AY195" i="55"/>
  <c r="AM195" i="55"/>
  <c r="AE195" i="55"/>
  <c r="S195" i="55"/>
  <c r="G195" i="55"/>
  <c r="BA195" i="55"/>
  <c r="AS195" i="55"/>
  <c r="AK195" i="55"/>
  <c r="AC195" i="55"/>
  <c r="U195" i="55"/>
  <c r="M195" i="55"/>
  <c r="BD195" i="55"/>
  <c r="AZ195" i="55"/>
  <c r="AR195" i="55"/>
  <c r="AJ195" i="55"/>
  <c r="AF195" i="55"/>
  <c r="X195" i="55"/>
  <c r="P195" i="55"/>
  <c r="H195" i="55"/>
  <c r="BC195" i="55"/>
  <c r="AU195" i="55"/>
  <c r="AQ195" i="55"/>
  <c r="AI195" i="55"/>
  <c r="AA195" i="55"/>
  <c r="W195" i="55"/>
  <c r="O195" i="55"/>
  <c r="K195" i="55"/>
  <c r="AS169" i="55"/>
  <c r="AQ165" i="55"/>
  <c r="O165" i="55"/>
  <c r="AL163" i="55"/>
  <c r="J163" i="55"/>
  <c r="AV159" i="55"/>
  <c r="AA159" i="55"/>
  <c r="BC155" i="55"/>
  <c r="AG155" i="55"/>
  <c r="L155" i="55"/>
  <c r="AS153" i="55"/>
  <c r="W153" i="55"/>
  <c r="AP152" i="55"/>
  <c r="BD201" i="55"/>
  <c r="AZ201" i="55"/>
  <c r="AV201" i="55"/>
  <c r="AR201" i="55"/>
  <c r="AN201" i="55"/>
  <c r="AJ201" i="55"/>
  <c r="AF201" i="55"/>
  <c r="AB201" i="55"/>
  <c r="X201" i="55"/>
  <c r="T201" i="55"/>
  <c r="P201" i="55"/>
  <c r="L201" i="55"/>
  <c r="H201" i="55"/>
  <c r="BC201" i="55"/>
  <c r="AU201" i="55"/>
  <c r="AI201" i="55"/>
  <c r="AA201" i="55"/>
  <c r="S201" i="55"/>
  <c r="G201" i="55"/>
  <c r="AX201" i="55"/>
  <c r="AL201" i="55"/>
  <c r="Z201" i="55"/>
  <c r="R201" i="55"/>
  <c r="J201" i="55"/>
  <c r="AW201" i="55"/>
  <c r="AK201" i="55"/>
  <c r="Y201" i="55"/>
  <c r="Q201" i="55"/>
  <c r="AY201" i="55"/>
  <c r="AQ201" i="55"/>
  <c r="AM201" i="55"/>
  <c r="AE201" i="55"/>
  <c r="W201" i="55"/>
  <c r="O201" i="55"/>
  <c r="K201" i="55"/>
  <c r="BB201" i="55"/>
  <c r="AT201" i="55"/>
  <c r="AP201" i="55"/>
  <c r="AH201" i="55"/>
  <c r="AD201" i="55"/>
  <c r="V201" i="55"/>
  <c r="N201" i="55"/>
  <c r="F201" i="55"/>
  <c r="BA201" i="55"/>
  <c r="AS201" i="55"/>
  <c r="AO201" i="55"/>
  <c r="AG201" i="55"/>
  <c r="AC201" i="55"/>
  <c r="U201" i="55"/>
  <c r="M201" i="55"/>
  <c r="I201" i="55"/>
  <c r="BC169" i="55"/>
  <c r="L169" i="55"/>
  <c r="AV165" i="55"/>
  <c r="T165" i="55"/>
  <c r="AK163" i="55"/>
  <c r="I163" i="55"/>
  <c r="AU159" i="55"/>
  <c r="Y159" i="55"/>
  <c r="BA155" i="55"/>
  <c r="AF155" i="55"/>
  <c r="K155" i="55"/>
  <c r="AL153" i="55"/>
  <c r="Q153" i="55"/>
  <c r="Y152" i="55"/>
  <c r="I169" i="55"/>
  <c r="AE169" i="55"/>
  <c r="AZ169" i="55"/>
  <c r="AA169" i="55"/>
  <c r="AV169" i="55"/>
  <c r="N169" i="55"/>
  <c r="AD169" i="55"/>
  <c r="AT169" i="55"/>
  <c r="M163" i="55"/>
  <c r="AH163" i="55"/>
  <c r="BC163" i="55"/>
  <c r="T163" i="55"/>
  <c r="AJ163" i="55"/>
  <c r="N155" i="55"/>
  <c r="AD155" i="55"/>
  <c r="AT155" i="55"/>
  <c r="AU165" i="55"/>
  <c r="S165" i="55"/>
  <c r="AY159" i="55"/>
  <c r="AC159" i="55"/>
  <c r="H159" i="55"/>
  <c r="AK153" i="55"/>
  <c r="O153" i="55"/>
  <c r="H152" i="55"/>
  <c r="L153" i="55"/>
  <c r="AB153" i="55"/>
  <c r="AK165" i="55"/>
  <c r="I165" i="55"/>
  <c r="AM159" i="55"/>
  <c r="Q159" i="55"/>
  <c r="AB152" i="55"/>
  <c r="G165" i="55"/>
  <c r="AB165" i="55"/>
  <c r="AW165" i="55"/>
  <c r="N165" i="55"/>
  <c r="AD165" i="55"/>
  <c r="J159" i="55"/>
  <c r="Z159" i="55"/>
  <c r="K152" i="55"/>
  <c r="G169" i="55"/>
  <c r="X155" i="55"/>
  <c r="T155" i="55"/>
  <c r="AU155" i="55"/>
  <c r="AN155" i="55"/>
  <c r="BD197" i="55"/>
  <c r="AZ197" i="55"/>
  <c r="AV197" i="55"/>
  <c r="AR197" i="55"/>
  <c r="AN197" i="55"/>
  <c r="AJ197" i="55"/>
  <c r="AF197" i="55"/>
  <c r="AB197" i="55"/>
  <c r="X197" i="55"/>
  <c r="T197" i="55"/>
  <c r="P197" i="55"/>
  <c r="L197" i="55"/>
  <c r="H197" i="55"/>
  <c r="BC197" i="55"/>
  <c r="AU197" i="55"/>
  <c r="AQ197" i="55"/>
  <c r="AI197" i="55"/>
  <c r="AA197" i="55"/>
  <c r="W197" i="55"/>
  <c r="K197" i="55"/>
  <c r="AX197" i="55"/>
  <c r="AP197" i="55"/>
  <c r="AH197" i="55"/>
  <c r="Z197" i="55"/>
  <c r="N197" i="55"/>
  <c r="F197" i="55"/>
  <c r="AW197" i="55"/>
  <c r="AO197" i="55"/>
  <c r="AG197" i="55"/>
  <c r="Y197" i="55"/>
  <c r="M197" i="55"/>
  <c r="AY197" i="55"/>
  <c r="AM197" i="55"/>
  <c r="AE197" i="55"/>
  <c r="S197" i="55"/>
  <c r="O197" i="55"/>
  <c r="G197" i="55"/>
  <c r="BB197" i="55"/>
  <c r="AT197" i="55"/>
  <c r="AL197" i="55"/>
  <c r="AD197" i="55"/>
  <c r="V197" i="55"/>
  <c r="R197" i="55"/>
  <c r="J197" i="55"/>
  <c r="BA197" i="55"/>
  <c r="AS197" i="55"/>
  <c r="AK197" i="55"/>
  <c r="AC197" i="55"/>
  <c r="U197" i="55"/>
  <c r="Q197" i="55"/>
  <c r="I197" i="55"/>
  <c r="BD193" i="55"/>
  <c r="AZ193" i="55"/>
  <c r="AV193" i="55"/>
  <c r="AR193" i="55"/>
  <c r="AN193" i="55"/>
  <c r="AJ193" i="55"/>
  <c r="AF193" i="55"/>
  <c r="AB193" i="55"/>
  <c r="X193" i="55"/>
  <c r="T193" i="55"/>
  <c r="P193" i="55"/>
  <c r="L193" i="55"/>
  <c r="H193" i="55"/>
  <c r="BC193" i="55"/>
  <c r="AU193" i="55"/>
  <c r="AM193" i="55"/>
  <c r="AE193" i="55"/>
  <c r="O193" i="55"/>
  <c r="G193" i="55"/>
  <c r="BB193" i="55"/>
  <c r="AP193" i="55"/>
  <c r="AH193" i="55"/>
  <c r="V193" i="55"/>
  <c r="J193" i="55"/>
  <c r="AW193" i="55"/>
  <c r="AK193" i="55"/>
  <c r="AC193" i="55"/>
  <c r="U193" i="55"/>
  <c r="I193" i="55"/>
  <c r="AY193" i="55"/>
  <c r="AQ193" i="55"/>
  <c r="AI193" i="55"/>
  <c r="AA193" i="55"/>
  <c r="W193" i="55"/>
  <c r="S193" i="55"/>
  <c r="K193" i="55"/>
  <c r="AX193" i="55"/>
  <c r="AT193" i="55"/>
  <c r="AL193" i="55"/>
  <c r="AD193" i="55"/>
  <c r="Z193" i="55"/>
  <c r="R193" i="55"/>
  <c r="N193" i="55"/>
  <c r="F193" i="55"/>
  <c r="BA193" i="55"/>
  <c r="AS193" i="55"/>
  <c r="AO193" i="55"/>
  <c r="AG193" i="55"/>
  <c r="Y193" i="55"/>
  <c r="Q193" i="55"/>
  <c r="M193" i="55"/>
  <c r="AJ176" i="55"/>
  <c r="AF168" i="55"/>
  <c r="BA152" i="55"/>
  <c r="AF152" i="55"/>
  <c r="J152" i="55"/>
  <c r="AZ168" i="55"/>
  <c r="J168" i="55"/>
  <c r="AJ152" i="55"/>
  <c r="N152" i="55"/>
  <c r="Y176" i="55"/>
  <c r="BB176" i="55"/>
  <c r="P168" i="55"/>
  <c r="AN152" i="55"/>
  <c r="R152" i="55"/>
  <c r="G168" i="55"/>
  <c r="AB168" i="55"/>
  <c r="AX168" i="55"/>
  <c r="S168" i="55"/>
  <c r="AN168" i="55"/>
  <c r="I168" i="55"/>
  <c r="Y168" i="55"/>
  <c r="AO168" i="55"/>
  <c r="AL152" i="55"/>
  <c r="Q152" i="55"/>
  <c r="S152" i="55"/>
  <c r="AI152" i="55"/>
  <c r="AY152" i="55"/>
  <c r="AK152" i="55"/>
  <c r="P152" i="55"/>
  <c r="AO152" i="55"/>
  <c r="T152" i="55"/>
  <c r="AN176" i="55"/>
  <c r="AL176" i="55"/>
  <c r="AY176" i="55"/>
  <c r="AS152" i="55"/>
  <c r="X152" i="55"/>
  <c r="AR152" i="55"/>
  <c r="V152" i="55"/>
  <c r="O152" i="55"/>
  <c r="AE152" i="55"/>
  <c r="AU152" i="55"/>
  <c r="V168" i="55"/>
  <c r="AV152" i="55"/>
  <c r="Z152" i="55"/>
  <c r="AP168" i="55"/>
  <c r="AZ152" i="55"/>
  <c r="AD152" i="55"/>
  <c r="I152" i="55"/>
  <c r="F176" i="55"/>
  <c r="AV168" i="55"/>
  <c r="F168" i="55"/>
  <c r="BD152" i="55"/>
  <c r="AH152" i="55"/>
  <c r="M152" i="55"/>
  <c r="L168" i="55"/>
  <c r="AH168" i="55"/>
  <c r="BC168" i="55"/>
  <c r="X168" i="55"/>
  <c r="AT168" i="55"/>
  <c r="M168" i="55"/>
  <c r="AC168" i="55"/>
  <c r="BB152" i="55"/>
  <c r="AG152" i="55"/>
  <c r="L152" i="55"/>
  <c r="G152" i="55"/>
  <c r="W152" i="55"/>
  <c r="AM152" i="55"/>
  <c r="AW169" i="55"/>
  <c r="AY169" i="55"/>
  <c r="AC169" i="55"/>
  <c r="H169" i="55"/>
  <c r="AS176" i="55"/>
  <c r="AR176" i="55"/>
  <c r="X176" i="55"/>
  <c r="U176" i="55"/>
  <c r="M176" i="55"/>
  <c r="L176" i="55"/>
  <c r="P176" i="55"/>
  <c r="H176" i="55"/>
  <c r="AZ176" i="55"/>
  <c r="AG176" i="55"/>
  <c r="J176" i="55"/>
  <c r="Z176" i="55"/>
  <c r="AP176" i="55"/>
  <c r="G176" i="55"/>
  <c r="W176" i="55"/>
  <c r="AM176" i="55"/>
  <c r="BC176" i="55"/>
  <c r="O168" i="55"/>
  <c r="Z168" i="55"/>
  <c r="AU168" i="55"/>
  <c r="AJ168" i="55"/>
  <c r="AB176" i="55"/>
  <c r="T176" i="55"/>
  <c r="I176" i="55"/>
  <c r="AO176" i="55"/>
  <c r="N176" i="55"/>
  <c r="AD176" i="55"/>
  <c r="AT176" i="55"/>
  <c r="K176" i="55"/>
  <c r="AA176" i="55"/>
  <c r="AQ176" i="55"/>
  <c r="AP163" i="55"/>
  <c r="AA163" i="55"/>
  <c r="N163" i="55"/>
  <c r="S163" i="55"/>
  <c r="BB163" i="55"/>
  <c r="AO163" i="55"/>
  <c r="Z163" i="55"/>
  <c r="K163" i="55"/>
  <c r="AU163" i="55"/>
  <c r="AW163" i="55"/>
  <c r="AI163" i="55"/>
  <c r="U163" i="55"/>
  <c r="F163" i="55"/>
  <c r="AG163" i="55"/>
  <c r="BD176" i="55"/>
  <c r="BA176" i="55"/>
  <c r="AK176" i="55"/>
  <c r="AC176" i="55"/>
  <c r="Q176" i="55"/>
  <c r="AW176" i="55"/>
  <c r="R176" i="55"/>
  <c r="AH176" i="55"/>
  <c r="AX176" i="55"/>
  <c r="O176" i="55"/>
  <c r="AE176" i="55"/>
  <c r="AU176" i="55"/>
  <c r="AT153" i="55"/>
  <c r="Y153" i="55"/>
  <c r="AD153" i="55"/>
  <c r="I153" i="55"/>
  <c r="AO153" i="55"/>
  <c r="S153" i="55"/>
  <c r="AI153" i="55"/>
  <c r="N153" i="55"/>
  <c r="AY153" i="55"/>
  <c r="BC166" i="55"/>
  <c r="AY166" i="55"/>
  <c r="AU166" i="55"/>
  <c r="AQ166" i="55"/>
  <c r="AM166" i="55"/>
  <c r="AI166" i="55"/>
  <c r="AE166" i="55"/>
  <c r="AA166" i="55"/>
  <c r="W166" i="55"/>
  <c r="S166" i="55"/>
  <c r="O166" i="55"/>
  <c r="K166" i="55"/>
  <c r="G166" i="55"/>
  <c r="AZ166" i="55"/>
  <c r="AT166" i="55"/>
  <c r="AO166" i="55"/>
  <c r="AJ166" i="55"/>
  <c r="AD166" i="55"/>
  <c r="Y166" i="55"/>
  <c r="T166" i="55"/>
  <c r="N166" i="55"/>
  <c r="I166" i="55"/>
  <c r="BD166" i="55"/>
  <c r="AW166" i="55"/>
  <c r="AP166" i="55"/>
  <c r="AH166" i="55"/>
  <c r="AB166" i="55"/>
  <c r="U166" i="55"/>
  <c r="M166" i="55"/>
  <c r="F166" i="55"/>
  <c r="BB166" i="55"/>
  <c r="AV166" i="55"/>
  <c r="AN166" i="55"/>
  <c r="AG166" i="55"/>
  <c r="Z166" i="55"/>
  <c r="R166" i="55"/>
  <c r="L166" i="55"/>
  <c r="BA166" i="55"/>
  <c r="AS166" i="55"/>
  <c r="AL166" i="55"/>
  <c r="AF166" i="55"/>
  <c r="X166" i="55"/>
  <c r="Q166" i="55"/>
  <c r="J166" i="55"/>
  <c r="AX166" i="55"/>
  <c r="AR166" i="55"/>
  <c r="AK166" i="55"/>
  <c r="AC166" i="55"/>
  <c r="V166" i="55"/>
  <c r="P166" i="55"/>
  <c r="H166" i="55"/>
  <c r="BD157" i="55"/>
  <c r="AZ157" i="55"/>
  <c r="AV157" i="55"/>
  <c r="AR157" i="55"/>
  <c r="AN157" i="55"/>
  <c r="AJ157" i="55"/>
  <c r="AF157" i="55"/>
  <c r="AB157" i="55"/>
  <c r="X157" i="55"/>
  <c r="T157" i="55"/>
  <c r="P157" i="55"/>
  <c r="L157" i="55"/>
  <c r="H157" i="55"/>
  <c r="BB157" i="55"/>
  <c r="AW157" i="55"/>
  <c r="AQ157" i="55"/>
  <c r="AL157" i="55"/>
  <c r="AG157" i="55"/>
  <c r="AA157" i="55"/>
  <c r="V157" i="55"/>
  <c r="Q157" i="55"/>
  <c r="K157" i="55"/>
  <c r="F157" i="55"/>
  <c r="BA157" i="55"/>
  <c r="AU157" i="55"/>
  <c r="AP157" i="55"/>
  <c r="AK157" i="55"/>
  <c r="AE157" i="55"/>
  <c r="Z157" i="55"/>
  <c r="U157" i="55"/>
  <c r="O157" i="55"/>
  <c r="J157" i="55"/>
  <c r="AY157" i="55"/>
  <c r="AT157" i="55"/>
  <c r="AO157" i="55"/>
  <c r="AI157" i="55"/>
  <c r="AD157" i="55"/>
  <c r="Y157" i="55"/>
  <c r="S157" i="55"/>
  <c r="N157" i="55"/>
  <c r="I157" i="55"/>
  <c r="BC157" i="55"/>
  <c r="AX157" i="55"/>
  <c r="AS157" i="55"/>
  <c r="AM157" i="55"/>
  <c r="AH157" i="55"/>
  <c r="AC157" i="55"/>
  <c r="W157" i="55"/>
  <c r="R157" i="55"/>
  <c r="M157" i="55"/>
  <c r="G157" i="55"/>
  <c r="BD167" i="55"/>
  <c r="AZ167" i="55"/>
  <c r="AV167" i="55"/>
  <c r="AR167" i="55"/>
  <c r="AN167" i="55"/>
  <c r="AJ167" i="55"/>
  <c r="AF167" i="55"/>
  <c r="AB167" i="55"/>
  <c r="X167" i="55"/>
  <c r="T167" i="55"/>
  <c r="P167" i="55"/>
  <c r="L167" i="55"/>
  <c r="H167" i="55"/>
  <c r="BB167" i="55"/>
  <c r="AW167" i="55"/>
  <c r="AQ167" i="55"/>
  <c r="AL167" i="55"/>
  <c r="AG167" i="55"/>
  <c r="AA167" i="55"/>
  <c r="V167" i="55"/>
  <c r="Q167" i="55"/>
  <c r="K167" i="55"/>
  <c r="F167" i="55"/>
  <c r="BA167" i="55"/>
  <c r="AU167" i="55"/>
  <c r="AP167" i="55"/>
  <c r="AK167" i="55"/>
  <c r="AE167" i="55"/>
  <c r="Z167" i="55"/>
  <c r="U167" i="55"/>
  <c r="AY167" i="55"/>
  <c r="AO167" i="55"/>
  <c r="AD167" i="55"/>
  <c r="S167" i="55"/>
  <c r="M167" i="55"/>
  <c r="AX167" i="55"/>
  <c r="AM167" i="55"/>
  <c r="AC167" i="55"/>
  <c r="R167" i="55"/>
  <c r="J167" i="55"/>
  <c r="AT167" i="55"/>
  <c r="AI167" i="55"/>
  <c r="Y167" i="55"/>
  <c r="O167" i="55"/>
  <c r="I167" i="55"/>
  <c r="BC167" i="55"/>
  <c r="AS167" i="55"/>
  <c r="AH167" i="55"/>
  <c r="W167" i="55"/>
  <c r="N167" i="55"/>
  <c r="G167" i="55"/>
  <c r="BC162" i="55"/>
  <c r="AY162" i="55"/>
  <c r="AU162" i="55"/>
  <c r="AQ162" i="55"/>
  <c r="AM162" i="55"/>
  <c r="AI162" i="55"/>
  <c r="AE162" i="55"/>
  <c r="AA162" i="55"/>
  <c r="W162" i="55"/>
  <c r="S162" i="55"/>
  <c r="O162" i="55"/>
  <c r="K162" i="55"/>
  <c r="G162" i="55"/>
  <c r="BA162" i="55"/>
  <c r="AV162" i="55"/>
  <c r="AP162" i="55"/>
  <c r="AK162" i="55"/>
  <c r="AF162" i="55"/>
  <c r="Z162" i="55"/>
  <c r="U162" i="55"/>
  <c r="P162" i="55"/>
  <c r="J162" i="55"/>
  <c r="BB162" i="55"/>
  <c r="AT162" i="55"/>
  <c r="AN162" i="55"/>
  <c r="AG162" i="55"/>
  <c r="Y162" i="55"/>
  <c r="R162" i="55"/>
  <c r="L162" i="55"/>
  <c r="AZ162" i="55"/>
  <c r="AS162" i="55"/>
  <c r="AL162" i="55"/>
  <c r="AD162" i="55"/>
  <c r="X162" i="55"/>
  <c r="Q162" i="55"/>
  <c r="I162" i="55"/>
  <c r="AX162" i="55"/>
  <c r="AR162" i="55"/>
  <c r="AJ162" i="55"/>
  <c r="AC162" i="55"/>
  <c r="V162" i="55"/>
  <c r="N162" i="55"/>
  <c r="H162" i="55"/>
  <c r="BD162" i="55"/>
  <c r="AW162" i="55"/>
  <c r="AO162" i="55"/>
  <c r="AH162" i="55"/>
  <c r="AB162" i="55"/>
  <c r="T162" i="55"/>
  <c r="M162" i="55"/>
  <c r="F162" i="55"/>
  <c r="BD151" i="55"/>
  <c r="BC172" i="55"/>
  <c r="AY172" i="55"/>
  <c r="AU172" i="55"/>
  <c r="AQ172" i="55"/>
  <c r="AM172" i="55"/>
  <c r="AI172" i="55"/>
  <c r="AE172" i="55"/>
  <c r="AA172" i="55"/>
  <c r="W172" i="55"/>
  <c r="S172" i="55"/>
  <c r="O172" i="55"/>
  <c r="K172" i="55"/>
  <c r="G172" i="55"/>
  <c r="BB172" i="55"/>
  <c r="AX172" i="55"/>
  <c r="AT172" i="55"/>
  <c r="AP172" i="55"/>
  <c r="AL172" i="55"/>
  <c r="AH172" i="55"/>
  <c r="AD172" i="55"/>
  <c r="Z172" i="55"/>
  <c r="V172" i="55"/>
  <c r="R172" i="55"/>
  <c r="N172" i="55"/>
  <c r="J172" i="55"/>
  <c r="F172" i="55"/>
  <c r="BA172" i="55"/>
  <c r="AS172" i="55"/>
  <c r="AK172" i="55"/>
  <c r="AC172" i="55"/>
  <c r="U172" i="55"/>
  <c r="M172" i="55"/>
  <c r="AZ172" i="55"/>
  <c r="AO172" i="55"/>
  <c r="AF172" i="55"/>
  <c r="T172" i="55"/>
  <c r="I172" i="55"/>
  <c r="AW172" i="55"/>
  <c r="AN172" i="55"/>
  <c r="AB172" i="55"/>
  <c r="Q172" i="55"/>
  <c r="H172" i="55"/>
  <c r="AV172" i="55"/>
  <c r="Y172" i="55"/>
  <c r="AR172" i="55"/>
  <c r="X172" i="55"/>
  <c r="AJ172" i="55"/>
  <c r="P172" i="55"/>
  <c r="BD172" i="55"/>
  <c r="AG172" i="55"/>
  <c r="L172" i="55"/>
  <c r="BA158" i="55"/>
  <c r="AW158" i="55"/>
  <c r="AS158" i="55"/>
  <c r="AO158" i="55"/>
  <c r="AK158" i="55"/>
  <c r="AG158" i="55"/>
  <c r="AC158" i="55"/>
  <c r="Y158" i="55"/>
  <c r="U158" i="55"/>
  <c r="Q158" i="55"/>
  <c r="M158" i="55"/>
  <c r="I158" i="55"/>
  <c r="BD158" i="55"/>
  <c r="AY158" i="55"/>
  <c r="AT158" i="55"/>
  <c r="AN158" i="55"/>
  <c r="AI158" i="55"/>
  <c r="AD158" i="55"/>
  <c r="X158" i="55"/>
  <c r="S158" i="55"/>
  <c r="N158" i="55"/>
  <c r="H158" i="55"/>
  <c r="BC158" i="55"/>
  <c r="AX158" i="55"/>
  <c r="AR158" i="55"/>
  <c r="AM158" i="55"/>
  <c r="AH158" i="55"/>
  <c r="AB158" i="55"/>
  <c r="W158" i="55"/>
  <c r="R158" i="55"/>
  <c r="L158" i="55"/>
  <c r="G158" i="55"/>
  <c r="BB158" i="55"/>
  <c r="AV158" i="55"/>
  <c r="AQ158" i="55"/>
  <c r="AL158" i="55"/>
  <c r="AF158" i="55"/>
  <c r="AA158" i="55"/>
  <c r="V158" i="55"/>
  <c r="P158" i="55"/>
  <c r="K158" i="55"/>
  <c r="F158" i="55"/>
  <c r="AZ158" i="55"/>
  <c r="AU158" i="55"/>
  <c r="AP158" i="55"/>
  <c r="AJ158" i="55"/>
  <c r="AE158" i="55"/>
  <c r="Z158" i="55"/>
  <c r="T158" i="55"/>
  <c r="O158" i="55"/>
  <c r="J158" i="55"/>
  <c r="BB171" i="55"/>
  <c r="AX171" i="55"/>
  <c r="AT171" i="55"/>
  <c r="AP171" i="55"/>
  <c r="AL171" i="55"/>
  <c r="AH171" i="55"/>
  <c r="AD171" i="55"/>
  <c r="Z171" i="55"/>
  <c r="BA171" i="55"/>
  <c r="AW171" i="55"/>
  <c r="AS171" i="55"/>
  <c r="AO171" i="55"/>
  <c r="AK171" i="55"/>
  <c r="AG171" i="55"/>
  <c r="AC171" i="55"/>
  <c r="Y171" i="55"/>
  <c r="BD171" i="55"/>
  <c r="AV171" i="55"/>
  <c r="AN171" i="55"/>
  <c r="AF171" i="55"/>
  <c r="X171" i="55"/>
  <c r="T171" i="55"/>
  <c r="P171" i="55"/>
  <c r="L171" i="55"/>
  <c r="H171" i="55"/>
  <c r="AY171" i="55"/>
  <c r="AM171" i="55"/>
  <c r="AB171" i="55"/>
  <c r="U171" i="55"/>
  <c r="O171" i="55"/>
  <c r="J171" i="55"/>
  <c r="AU171" i="55"/>
  <c r="AJ171" i="55"/>
  <c r="AA171" i="55"/>
  <c r="S171" i="55"/>
  <c r="N171" i="55"/>
  <c r="I171" i="55"/>
  <c r="BC171" i="55"/>
  <c r="AI171" i="55"/>
  <c r="R171" i="55"/>
  <c r="G171" i="55"/>
  <c r="AZ171" i="55"/>
  <c r="AE171" i="55"/>
  <c r="Q171" i="55"/>
  <c r="F171" i="55"/>
  <c r="AR171" i="55"/>
  <c r="W171" i="55"/>
  <c r="M171" i="55"/>
  <c r="AQ171" i="55"/>
  <c r="V171" i="55"/>
  <c r="K171" i="55"/>
  <c r="BC156" i="55"/>
  <c r="AY156" i="55"/>
  <c r="AU156" i="55"/>
  <c r="AQ156" i="55"/>
  <c r="AM156" i="55"/>
  <c r="AI156" i="55"/>
  <c r="AE156" i="55"/>
  <c r="AA156" i="55"/>
  <c r="W156" i="55"/>
  <c r="S156" i="55"/>
  <c r="O156" i="55"/>
  <c r="K156" i="55"/>
  <c r="G156" i="55"/>
  <c r="AZ156" i="55"/>
  <c r="AT156" i="55"/>
  <c r="AO156" i="55"/>
  <c r="AJ156" i="55"/>
  <c r="AD156" i="55"/>
  <c r="Y156" i="55"/>
  <c r="T156" i="55"/>
  <c r="N156" i="55"/>
  <c r="I156" i="55"/>
  <c r="BD156" i="55"/>
  <c r="AX156" i="55"/>
  <c r="AS156" i="55"/>
  <c r="AN156" i="55"/>
  <c r="AH156" i="55"/>
  <c r="AC156" i="55"/>
  <c r="X156" i="55"/>
  <c r="R156" i="55"/>
  <c r="M156" i="55"/>
  <c r="H156" i="55"/>
  <c r="BB156" i="55"/>
  <c r="AW156" i="55"/>
  <c r="AR156" i="55"/>
  <c r="AL156" i="55"/>
  <c r="AG156" i="55"/>
  <c r="AB156" i="55"/>
  <c r="V156" i="55"/>
  <c r="Q156" i="55"/>
  <c r="L156" i="55"/>
  <c r="F156" i="55"/>
  <c r="BA156" i="55"/>
  <c r="AV156" i="55"/>
  <c r="AP156" i="55"/>
  <c r="AK156" i="55"/>
  <c r="AF156" i="55"/>
  <c r="Z156" i="55"/>
  <c r="U156" i="55"/>
  <c r="P156" i="55"/>
  <c r="J156" i="55"/>
  <c r="BA174" i="55"/>
  <c r="AW174" i="55"/>
  <c r="AS174" i="55"/>
  <c r="AO174" i="55"/>
  <c r="AK174" i="55"/>
  <c r="AG174" i="55"/>
  <c r="AC174" i="55"/>
  <c r="Y174" i="55"/>
  <c r="U174" i="55"/>
  <c r="Q174" i="55"/>
  <c r="M174" i="55"/>
  <c r="I174" i="55"/>
  <c r="BD174" i="55"/>
  <c r="AZ174" i="55"/>
  <c r="AV174" i="55"/>
  <c r="AR174" i="55"/>
  <c r="AN174" i="55"/>
  <c r="AJ174" i="55"/>
  <c r="AF174" i="55"/>
  <c r="AB174" i="55"/>
  <c r="X174" i="55"/>
  <c r="T174" i="55"/>
  <c r="P174" i="55"/>
  <c r="L174" i="55"/>
  <c r="H174" i="55"/>
  <c r="BC174" i="55"/>
  <c r="AU174" i="55"/>
  <c r="AM174" i="55"/>
  <c r="AE174" i="55"/>
  <c r="W174" i="55"/>
  <c r="O174" i="55"/>
  <c r="G174" i="55"/>
  <c r="AT174" i="55"/>
  <c r="AI174" i="55"/>
  <c r="Z174" i="55"/>
  <c r="N174" i="55"/>
  <c r="BB174" i="55"/>
  <c r="AQ174" i="55"/>
  <c r="AH174" i="55"/>
  <c r="V174" i="55"/>
  <c r="K174" i="55"/>
  <c r="AY174" i="55"/>
  <c r="AD174" i="55"/>
  <c r="J174" i="55"/>
  <c r="AX174" i="55"/>
  <c r="AA174" i="55"/>
  <c r="F174" i="55"/>
  <c r="AP174" i="55"/>
  <c r="S174" i="55"/>
  <c r="AL174" i="55"/>
  <c r="R174" i="55"/>
  <c r="BC170" i="55"/>
  <c r="AY170" i="55"/>
  <c r="AU170" i="55"/>
  <c r="AQ170" i="55"/>
  <c r="AM170" i="55"/>
  <c r="AI170" i="55"/>
  <c r="AE170" i="55"/>
  <c r="AA170" i="55"/>
  <c r="W170" i="55"/>
  <c r="S170" i="55"/>
  <c r="O170" i="55"/>
  <c r="K170" i="55"/>
  <c r="G170" i="55"/>
  <c r="BD170" i="55"/>
  <c r="AX170" i="55"/>
  <c r="AS170" i="55"/>
  <c r="AN170" i="55"/>
  <c r="AH170" i="55"/>
  <c r="AC170" i="55"/>
  <c r="X170" i="55"/>
  <c r="R170" i="55"/>
  <c r="M170" i="55"/>
  <c r="H170" i="55"/>
  <c r="BB170" i="55"/>
  <c r="AW170" i="55"/>
  <c r="AR170" i="55"/>
  <c r="AL170" i="55"/>
  <c r="AG170" i="55"/>
  <c r="AB170" i="55"/>
  <c r="V170" i="55"/>
  <c r="Q170" i="55"/>
  <c r="L170" i="55"/>
  <c r="F170" i="55"/>
  <c r="AV170" i="55"/>
  <c r="AK170" i="55"/>
  <c r="Z170" i="55"/>
  <c r="P170" i="55"/>
  <c r="AT170" i="55"/>
  <c r="AJ170" i="55"/>
  <c r="Y170" i="55"/>
  <c r="N170" i="55"/>
  <c r="BA170" i="55"/>
  <c r="AP170" i="55"/>
  <c r="AF170" i="55"/>
  <c r="U170" i="55"/>
  <c r="J170" i="55"/>
  <c r="AZ170" i="55"/>
  <c r="AO170" i="55"/>
  <c r="AD170" i="55"/>
  <c r="T170" i="55"/>
  <c r="I170" i="55"/>
  <c r="BA154" i="55"/>
  <c r="AW154" i="55"/>
  <c r="AS154" i="55"/>
  <c r="AO154" i="55"/>
  <c r="AK154" i="55"/>
  <c r="AG154" i="55"/>
  <c r="AC154" i="55"/>
  <c r="Y154" i="55"/>
  <c r="U154" i="55"/>
  <c r="Q154" i="55"/>
  <c r="M154" i="55"/>
  <c r="I154" i="55"/>
  <c r="AZ154" i="55"/>
  <c r="AU154" i="55"/>
  <c r="AP154" i="55"/>
  <c r="AJ154" i="55"/>
  <c r="AE154" i="55"/>
  <c r="Z154" i="55"/>
  <c r="T154" i="55"/>
  <c r="O154" i="55"/>
  <c r="J154" i="55"/>
  <c r="BD154" i="55"/>
  <c r="AY154" i="55"/>
  <c r="AT154" i="55"/>
  <c r="AN154" i="55"/>
  <c r="AI154" i="55"/>
  <c r="AD154" i="55"/>
  <c r="X154" i="55"/>
  <c r="S154" i="55"/>
  <c r="N154" i="55"/>
  <c r="H154" i="55"/>
  <c r="BC154" i="55"/>
  <c r="AX154" i="55"/>
  <c r="AR154" i="55"/>
  <c r="AM154" i="55"/>
  <c r="AH154" i="55"/>
  <c r="AB154" i="55"/>
  <c r="W154" i="55"/>
  <c r="R154" i="55"/>
  <c r="L154" i="55"/>
  <c r="G154" i="55"/>
  <c r="BB154" i="55"/>
  <c r="AV154" i="55"/>
  <c r="AQ154" i="55"/>
  <c r="AL154" i="55"/>
  <c r="AF154" i="55"/>
  <c r="AA154" i="55"/>
  <c r="V154" i="55"/>
  <c r="P154" i="55"/>
  <c r="K154" i="55"/>
  <c r="F154" i="55"/>
  <c r="BA164" i="55"/>
  <c r="AW164" i="55"/>
  <c r="AS164" i="55"/>
  <c r="AO164" i="55"/>
  <c r="AK164" i="55"/>
  <c r="AG164" i="55"/>
  <c r="AC164" i="55"/>
  <c r="Y164" i="55"/>
  <c r="U164" i="55"/>
  <c r="Q164" i="55"/>
  <c r="M164" i="55"/>
  <c r="I164" i="55"/>
  <c r="AZ164" i="55"/>
  <c r="AU164" i="55"/>
  <c r="AP164" i="55"/>
  <c r="AJ164" i="55"/>
  <c r="AE164" i="55"/>
  <c r="Z164" i="55"/>
  <c r="T164" i="55"/>
  <c r="O164" i="55"/>
  <c r="J164" i="55"/>
  <c r="AY164" i="55"/>
  <c r="AR164" i="55"/>
  <c r="AL164" i="55"/>
  <c r="AD164" i="55"/>
  <c r="W164" i="55"/>
  <c r="P164" i="55"/>
  <c r="H164" i="55"/>
  <c r="BD164" i="55"/>
  <c r="AX164" i="55"/>
  <c r="AQ164" i="55"/>
  <c r="AI164" i="55"/>
  <c r="AB164" i="55"/>
  <c r="V164" i="55"/>
  <c r="N164" i="55"/>
  <c r="G164" i="55"/>
  <c r="BC164" i="55"/>
  <c r="AV164" i="55"/>
  <c r="AN164" i="55"/>
  <c r="AH164" i="55"/>
  <c r="AA164" i="55"/>
  <c r="S164" i="55"/>
  <c r="L164" i="55"/>
  <c r="F164" i="55"/>
  <c r="BB164" i="55"/>
  <c r="AT164" i="55"/>
  <c r="AM164" i="55"/>
  <c r="AF164" i="55"/>
  <c r="X164" i="55"/>
  <c r="R164" i="55"/>
  <c r="K164" i="55"/>
  <c r="BB161" i="55"/>
  <c r="AX161" i="55"/>
  <c r="AT161" i="55"/>
  <c r="AP161" i="55"/>
  <c r="AL161" i="55"/>
  <c r="AH161" i="55"/>
  <c r="AD161" i="55"/>
  <c r="Z161" i="55"/>
  <c r="BD161" i="55"/>
  <c r="AY161" i="55"/>
  <c r="AS161" i="55"/>
  <c r="AN161" i="55"/>
  <c r="AI161" i="55"/>
  <c r="AC161" i="55"/>
  <c r="X161" i="55"/>
  <c r="T161" i="55"/>
  <c r="P161" i="55"/>
  <c r="L161" i="55"/>
  <c r="H161" i="55"/>
  <c r="BC161" i="55"/>
  <c r="AV161" i="55"/>
  <c r="AO161" i="55"/>
  <c r="AG161" i="55"/>
  <c r="AA161" i="55"/>
  <c r="U161" i="55"/>
  <c r="O161" i="55"/>
  <c r="J161" i="55"/>
  <c r="BA161" i="55"/>
  <c r="AU161" i="55"/>
  <c r="AM161" i="55"/>
  <c r="AF161" i="55"/>
  <c r="Y161" i="55"/>
  <c r="S161" i="55"/>
  <c r="N161" i="55"/>
  <c r="I161" i="55"/>
  <c r="AZ161" i="55"/>
  <c r="AR161" i="55"/>
  <c r="AK161" i="55"/>
  <c r="AE161" i="55"/>
  <c r="W161" i="55"/>
  <c r="R161" i="55"/>
  <c r="M161" i="55"/>
  <c r="G161" i="55"/>
  <c r="AW161" i="55"/>
  <c r="AQ161" i="55"/>
  <c r="AJ161" i="55"/>
  <c r="AB161" i="55"/>
  <c r="V161" i="55"/>
  <c r="Q161" i="55"/>
  <c r="K161" i="55"/>
  <c r="F161" i="55"/>
  <c r="K182" i="55"/>
  <c r="J180" i="55"/>
  <c r="J181" i="55" s="1"/>
  <c r="K150" i="55"/>
  <c r="J148" i="55"/>
  <c r="J149" i="55" s="1"/>
  <c r="BD75" i="55"/>
  <c r="BC75" i="55"/>
  <c r="BB75" i="55"/>
  <c r="BA75" i="55"/>
  <c r="AZ75" i="55"/>
  <c r="AY75" i="55"/>
  <c r="AX75" i="55"/>
  <c r="AW75" i="55"/>
  <c r="AV75" i="55"/>
  <c r="AU75" i="55"/>
  <c r="AT75" i="55"/>
  <c r="AS75" i="55"/>
  <c r="AR75" i="55"/>
  <c r="AQ75" i="55"/>
  <c r="AP75" i="55"/>
  <c r="AO75" i="55"/>
  <c r="AN75" i="55"/>
  <c r="AM75" i="55"/>
  <c r="AL75" i="55"/>
  <c r="AK75" i="55"/>
  <c r="AJ75" i="55"/>
  <c r="AI75" i="55"/>
  <c r="AH75" i="55"/>
  <c r="AG75" i="55"/>
  <c r="AF75" i="55"/>
  <c r="AE75" i="55"/>
  <c r="AD75" i="55"/>
  <c r="AC75" i="55"/>
  <c r="AB75" i="55"/>
  <c r="AA75" i="55"/>
  <c r="Z75" i="55"/>
  <c r="Y75" i="55"/>
  <c r="X75" i="55"/>
  <c r="W75" i="55"/>
  <c r="V75" i="55"/>
  <c r="U75" i="55"/>
  <c r="T75" i="55"/>
  <c r="S75" i="55"/>
  <c r="R75" i="55"/>
  <c r="Q75" i="55"/>
  <c r="P75" i="55"/>
  <c r="O75" i="55"/>
  <c r="N75" i="55"/>
  <c r="M75" i="55"/>
  <c r="L75" i="55"/>
  <c r="K75" i="55"/>
  <c r="J75" i="55"/>
  <c r="I75" i="55"/>
  <c r="H75" i="55"/>
  <c r="BD42" i="55"/>
  <c r="BC42" i="55"/>
  <c r="BB42" i="55"/>
  <c r="BA42" i="55"/>
  <c r="AZ42" i="55"/>
  <c r="AY42" i="55"/>
  <c r="AX42" i="55"/>
  <c r="AW42" i="55"/>
  <c r="AV42" i="55"/>
  <c r="AU42" i="55"/>
  <c r="AT42" i="55"/>
  <c r="AS42" i="55"/>
  <c r="AR42" i="55"/>
  <c r="AQ42" i="55"/>
  <c r="AP42" i="55"/>
  <c r="AO42" i="55"/>
  <c r="AN42" i="55"/>
  <c r="AM42" i="55"/>
  <c r="AL42" i="55"/>
  <c r="AK42" i="55"/>
  <c r="AJ42" i="55"/>
  <c r="AI42" i="55"/>
  <c r="AH42" i="55"/>
  <c r="AG42" i="55"/>
  <c r="AF42" i="55"/>
  <c r="AE42" i="55"/>
  <c r="AD42" i="55"/>
  <c r="AC42" i="55"/>
  <c r="AB42" i="55"/>
  <c r="AA42" i="55"/>
  <c r="Z42" i="55"/>
  <c r="Y42" i="55"/>
  <c r="X42" i="55"/>
  <c r="W42" i="55"/>
  <c r="V42" i="55"/>
  <c r="U42" i="55"/>
  <c r="T42" i="55"/>
  <c r="S42" i="55"/>
  <c r="R42" i="55"/>
  <c r="Q42" i="55"/>
  <c r="P42" i="55"/>
  <c r="O42" i="55"/>
  <c r="N42" i="55"/>
  <c r="M42" i="55"/>
  <c r="L42" i="55"/>
  <c r="K42" i="55"/>
  <c r="J42" i="55"/>
  <c r="I42" i="55"/>
  <c r="H42" i="55"/>
  <c r="AK162" i="59" l="1"/>
  <c r="X162" i="59"/>
  <c r="AD162" i="59"/>
  <c r="AX162" i="59"/>
  <c r="AE164" i="59"/>
  <c r="Z164" i="59"/>
  <c r="AC164" i="59"/>
  <c r="BD164" i="59"/>
  <c r="O164" i="59"/>
  <c r="AN162" i="59"/>
  <c r="W162" i="59"/>
  <c r="AO162" i="59"/>
  <c r="AE162" i="59"/>
  <c r="AV162" i="59"/>
  <c r="BB162" i="59"/>
  <c r="U164" i="59"/>
  <c r="S162" i="59"/>
  <c r="T162" i="59"/>
  <c r="M162" i="59"/>
  <c r="AW164" i="59"/>
  <c r="AG164" i="59"/>
  <c r="P164" i="59"/>
  <c r="AB162" i="59"/>
  <c r="AW162" i="59"/>
  <c r="AM166" i="59"/>
  <c r="AU162" i="59"/>
  <c r="V162" i="59"/>
  <c r="K164" i="59"/>
  <c r="AI162" i="59"/>
  <c r="AC162" i="59"/>
  <c r="BA162" i="59"/>
  <c r="AY164" i="59"/>
  <c r="Y162" i="59"/>
  <c r="BE162" i="59"/>
  <c r="AF162" i="59"/>
  <c r="P162" i="59"/>
  <c r="Y164" i="59"/>
  <c r="BF162" i="59"/>
  <c r="AP162" i="59"/>
  <c r="AK164" i="59"/>
  <c r="AT162" i="59"/>
  <c r="AZ164" i="59"/>
  <c r="AX164" i="59"/>
  <c r="AJ164" i="59"/>
  <c r="AL162" i="59"/>
  <c r="AZ162" i="59"/>
  <c r="O162" i="59"/>
  <c r="Q164" i="59"/>
  <c r="W164" i="59"/>
  <c r="AL164" i="59"/>
  <c r="M164" i="59"/>
  <c r="AF164" i="59"/>
  <c r="AM164" i="59"/>
  <c r="N166" i="59"/>
  <c r="AS162" i="59"/>
  <c r="BD162" i="59"/>
  <c r="L162" i="59"/>
  <c r="K162" i="59"/>
  <c r="AJ162" i="59"/>
  <c r="AR162" i="59"/>
  <c r="AY162" i="59"/>
  <c r="U166" i="59"/>
  <c r="AH166" i="59"/>
  <c r="BF166" i="59"/>
  <c r="BF155" i="59"/>
  <c r="M166" i="59"/>
  <c r="T166" i="59"/>
  <c r="BC155" i="59"/>
  <c r="BA155" i="59"/>
  <c r="AB155" i="59"/>
  <c r="AY155" i="59"/>
  <c r="BD166" i="59"/>
  <c r="N161" i="59"/>
  <c r="AB166" i="59"/>
  <c r="S155" i="59"/>
  <c r="BG166" i="59"/>
  <c r="Z166" i="59"/>
  <c r="AN166" i="59"/>
  <c r="AQ155" i="59"/>
  <c r="AG166" i="59"/>
  <c r="AR166" i="59"/>
  <c r="AY161" i="59"/>
  <c r="AQ166" i="59"/>
  <c r="AV166" i="59"/>
  <c r="AT166" i="59"/>
  <c r="AT155" i="59"/>
  <c r="AI155" i="59"/>
  <c r="AR155" i="59"/>
  <c r="AS166" i="59"/>
  <c r="BC166" i="59"/>
  <c r="O166" i="59"/>
  <c r="AH155" i="59"/>
  <c r="BB155" i="59"/>
  <c r="BB166" i="59"/>
  <c r="AX161" i="59"/>
  <c r="AT161" i="59"/>
  <c r="BG161" i="59"/>
  <c r="V166" i="59"/>
  <c r="AT164" i="59"/>
  <c r="Q166" i="59"/>
  <c r="AA166" i="59"/>
  <c r="AA155" i="59"/>
  <c r="R155" i="59"/>
  <c r="R166" i="59"/>
  <c r="BF164" i="59"/>
  <c r="AK161" i="59"/>
  <c r="BG162" i="59"/>
  <c r="AS155" i="59"/>
  <c r="AN155" i="59"/>
  <c r="AZ166" i="59"/>
  <c r="AM161" i="59"/>
  <c r="AF166" i="59"/>
  <c r="W161" i="59"/>
  <c r="AP166" i="59"/>
  <c r="AU166" i="59"/>
  <c r="BE155" i="59"/>
  <c r="AW166" i="59"/>
  <c r="J155" i="59"/>
  <c r="AE155" i="59"/>
  <c r="M161" i="59"/>
  <c r="AS161" i="59"/>
  <c r="AI161" i="59"/>
  <c r="Z161" i="59"/>
  <c r="AM162" i="59"/>
  <c r="AL166" i="59"/>
  <c r="BD161" i="59"/>
  <c r="R161" i="59"/>
  <c r="AQ161" i="59"/>
  <c r="AA161" i="59"/>
  <c r="BF161" i="59"/>
  <c r="T161" i="59"/>
  <c r="X166" i="59"/>
  <c r="AD166" i="59"/>
  <c r="X155" i="59"/>
  <c r="AC155" i="59"/>
  <c r="AU161" i="59"/>
  <c r="Y161" i="59"/>
  <c r="BC161" i="59"/>
  <c r="AA164" i="59"/>
  <c r="X161" i="59"/>
  <c r="AB161" i="59"/>
  <c r="N155" i="59"/>
  <c r="AO161" i="59"/>
  <c r="O161" i="59"/>
  <c r="BE166" i="59"/>
  <c r="AA162" i="59"/>
  <c r="AQ162" i="59"/>
  <c r="AZ161" i="59"/>
  <c r="AE161" i="59"/>
  <c r="AJ166" i="59"/>
  <c r="AN161" i="59"/>
  <c r="AW161" i="59"/>
  <c r="AC161" i="59"/>
  <c r="BE161" i="59"/>
  <c r="L161" i="59"/>
  <c r="K161" i="59"/>
  <c r="L166" i="59"/>
  <c r="AO166" i="59"/>
  <c r="BG155" i="59"/>
  <c r="R164" i="59"/>
  <c r="AN164" i="59"/>
  <c r="AW155" i="59"/>
  <c r="P166" i="59"/>
  <c r="L155" i="59"/>
  <c r="T155" i="59"/>
  <c r="W155" i="59"/>
  <c r="Q155" i="59"/>
  <c r="N164" i="59"/>
  <c r="AU155" i="59"/>
  <c r="AO155" i="59"/>
  <c r="V155" i="59"/>
  <c r="AM155" i="59"/>
  <c r="U155" i="59"/>
  <c r="AS164" i="59"/>
  <c r="AP155" i="59"/>
  <c r="AG155" i="59"/>
  <c r="AD155" i="59"/>
  <c r="AY166" i="59"/>
  <c r="T164" i="59"/>
  <c r="AL155" i="59"/>
  <c r="L164" i="59"/>
  <c r="Z155" i="59"/>
  <c r="AI164" i="59"/>
  <c r="AZ155" i="59"/>
  <c r="AK155" i="59"/>
  <c r="M155" i="59"/>
  <c r="S164" i="59"/>
  <c r="BD155" i="59"/>
  <c r="BA164" i="59"/>
  <c r="BA161" i="59"/>
  <c r="AO164" i="59"/>
  <c r="S161" i="59"/>
  <c r="AG161" i="59"/>
  <c r="V164" i="59"/>
  <c r="AX155" i="59"/>
  <c r="BB164" i="59"/>
  <c r="AR164" i="59"/>
  <c r="AJ155" i="59"/>
  <c r="AP161" i="59"/>
  <c r="AP167" i="59" s="1"/>
  <c r="X164" i="59"/>
  <c r="BC162" i="59"/>
  <c r="AU164" i="59"/>
  <c r="AB164" i="59"/>
  <c r="K166" i="59"/>
  <c r="O155" i="59"/>
  <c r="AS165" i="59"/>
  <c r="AJ161" i="59"/>
  <c r="Y155" i="59"/>
  <c r="AF155" i="59"/>
  <c r="AH164" i="59"/>
  <c r="Q161" i="59"/>
  <c r="AH161" i="59"/>
  <c r="AH167" i="59" s="1"/>
  <c r="Y166" i="59"/>
  <c r="J161" i="59"/>
  <c r="P155" i="59"/>
  <c r="N162" i="59"/>
  <c r="AI166" i="59"/>
  <c r="AK166" i="59"/>
  <c r="S166" i="59"/>
  <c r="AR161" i="59"/>
  <c r="AE166" i="59"/>
  <c r="K155" i="59"/>
  <c r="AV155" i="59"/>
  <c r="AQ164" i="59"/>
  <c r="AP164" i="59"/>
  <c r="AD161" i="59"/>
  <c r="AV161" i="59"/>
  <c r="BB161" i="59"/>
  <c r="V161" i="59"/>
  <c r="P161" i="59"/>
  <c r="AL161" i="59"/>
  <c r="U161" i="59"/>
  <c r="AF161" i="59"/>
  <c r="Z165" i="59"/>
  <c r="W166" i="59"/>
  <c r="AX166" i="59"/>
  <c r="AC166" i="59"/>
  <c r="AL165" i="59"/>
  <c r="N50" i="58"/>
  <c r="M48" i="58"/>
  <c r="M49" i="58" s="1"/>
  <c r="N16" i="58"/>
  <c r="M14" i="58"/>
  <c r="M15" i="58" s="1"/>
  <c r="K148" i="55"/>
  <c r="K149" i="55" s="1"/>
  <c r="L150" i="55"/>
  <c r="L182" i="55"/>
  <c r="K180" i="55"/>
  <c r="K181" i="55" s="1"/>
  <c r="C117" i="55" a="1"/>
  <c r="C117" i="55" s="1"/>
  <c r="B117" i="55" a="1"/>
  <c r="B117" i="55" s="1"/>
  <c r="A117" i="55"/>
  <c r="A118" i="55" s="1"/>
  <c r="A119" i="55" s="1"/>
  <c r="A120" i="55" s="1"/>
  <c r="A121" i="55" s="1"/>
  <c r="A122" i="55" s="1"/>
  <c r="A123" i="55" s="1"/>
  <c r="A124" i="55" s="1"/>
  <c r="A125" i="55" s="1"/>
  <c r="A126" i="55" s="1"/>
  <c r="A127" i="55" s="1"/>
  <c r="A128" i="55" s="1"/>
  <c r="A129" i="55" s="1"/>
  <c r="A130" i="55" s="1"/>
  <c r="A131" i="55" s="1"/>
  <c r="A132" i="55" s="1"/>
  <c r="A133" i="55" s="1"/>
  <c r="A134" i="55" s="1"/>
  <c r="A135" i="55" s="1"/>
  <c r="A136" i="55" s="1"/>
  <c r="A137" i="55" s="1"/>
  <c r="A138" i="55" s="1"/>
  <c r="A139" i="55" s="1"/>
  <c r="A140" i="55" s="1"/>
  <c r="A141" i="55" s="1"/>
  <c r="A142" i="55" s="1"/>
  <c r="H116" i="55"/>
  <c r="C85" i="55" a="1"/>
  <c r="C109" i="55" s="1"/>
  <c r="B85" i="55" a="1"/>
  <c r="B108" i="55" s="1"/>
  <c r="A85" i="55"/>
  <c r="A86" i="55" s="1"/>
  <c r="A87" i="55" s="1"/>
  <c r="A88" i="55" s="1"/>
  <c r="A89" i="55" s="1"/>
  <c r="A90" i="55" s="1"/>
  <c r="A91" i="55" s="1"/>
  <c r="A92" i="55" s="1"/>
  <c r="A93" i="55" s="1"/>
  <c r="A94" i="55" s="1"/>
  <c r="A95" i="55" s="1"/>
  <c r="A96" i="55" s="1"/>
  <c r="A97" i="55" s="1"/>
  <c r="A98" i="55" s="1"/>
  <c r="A99" i="55" s="1"/>
  <c r="A100" i="55" s="1"/>
  <c r="A101" i="55" s="1"/>
  <c r="A102" i="55" s="1"/>
  <c r="A103" i="55" s="1"/>
  <c r="A104" i="55" s="1"/>
  <c r="A105" i="55" s="1"/>
  <c r="A106" i="55" s="1"/>
  <c r="A107" i="55" s="1"/>
  <c r="A108" i="55" s="1"/>
  <c r="A109" i="55" s="1"/>
  <c r="A110" i="55" s="1"/>
  <c r="H84" i="55"/>
  <c r="C49" i="55" a="1"/>
  <c r="C49" i="55" s="1"/>
  <c r="B49" i="55" a="1"/>
  <c r="B49" i="55" s="1"/>
  <c r="C16" i="55" a="1"/>
  <c r="C16" i="55" s="1"/>
  <c r="B16" i="55" a="1"/>
  <c r="B16" i="55" s="1"/>
  <c r="AX167" i="59" l="1"/>
  <c r="Q167" i="59"/>
  <c r="AR167" i="59"/>
  <c r="AZ167" i="59"/>
  <c r="C16" i="60"/>
  <c r="AY167" i="59"/>
  <c r="BA167" i="59"/>
  <c r="BC167" i="59"/>
  <c r="BF167" i="59"/>
  <c r="N167" i="59"/>
  <c r="AB167" i="59"/>
  <c r="S167" i="59"/>
  <c r="AQ167" i="59"/>
  <c r="AI167" i="59"/>
  <c r="W167" i="59"/>
  <c r="AT167" i="59"/>
  <c r="BB167" i="59"/>
  <c r="BG167" i="59"/>
  <c r="R167" i="59"/>
  <c r="AN167" i="59"/>
  <c r="AM167" i="59"/>
  <c r="L167" i="59"/>
  <c r="AA167" i="59"/>
  <c r="AK167" i="59"/>
  <c r="BD167" i="59"/>
  <c r="X167" i="59"/>
  <c r="Z167" i="59"/>
  <c r="AO167" i="59"/>
  <c r="V167" i="59"/>
  <c r="O167" i="59"/>
  <c r="AG167" i="59"/>
  <c r="AD167" i="59"/>
  <c r="AU167" i="59"/>
  <c r="T167" i="59"/>
  <c r="AC167" i="59"/>
  <c r="AE167" i="59"/>
  <c r="AS167" i="59"/>
  <c r="Y167" i="59"/>
  <c r="AL167" i="59"/>
  <c r="BE167" i="59"/>
  <c r="K167" i="59"/>
  <c r="AJ167" i="59"/>
  <c r="M167" i="59"/>
  <c r="AW167" i="59"/>
  <c r="U167" i="59"/>
  <c r="AV167" i="59"/>
  <c r="AF167" i="59"/>
  <c r="P167" i="59"/>
  <c r="O50" i="58"/>
  <c r="N48" i="58"/>
  <c r="N49" i="58" s="1"/>
  <c r="N14" i="58"/>
  <c r="N15" i="58" s="1"/>
  <c r="O16" i="58"/>
  <c r="I84" i="55"/>
  <c r="H82" i="55"/>
  <c r="H83" i="55" s="1"/>
  <c r="I116" i="55"/>
  <c r="H114" i="55"/>
  <c r="H115" i="55" s="1"/>
  <c r="L180" i="55"/>
  <c r="L181" i="55" s="1"/>
  <c r="M182" i="55"/>
  <c r="L148" i="55"/>
  <c r="L149" i="55" s="1"/>
  <c r="M150" i="55"/>
  <c r="C132" i="55"/>
  <c r="C120" i="55"/>
  <c r="C139" i="55"/>
  <c r="C135" i="55"/>
  <c r="C131" i="55"/>
  <c r="C127" i="55"/>
  <c r="C123" i="55"/>
  <c r="C119" i="55"/>
  <c r="C136" i="55"/>
  <c r="C124" i="55"/>
  <c r="C142" i="55"/>
  <c r="C138" i="55"/>
  <c r="C134" i="55"/>
  <c r="C130" i="55"/>
  <c r="C126" i="55"/>
  <c r="C122" i="55"/>
  <c r="C118" i="55"/>
  <c r="C140" i="55"/>
  <c r="C128" i="55"/>
  <c r="C141" i="55"/>
  <c r="C137" i="55"/>
  <c r="C133" i="55"/>
  <c r="C129" i="55"/>
  <c r="C125" i="55"/>
  <c r="C121" i="55"/>
  <c r="B132" i="55"/>
  <c r="B120" i="55"/>
  <c r="B127" i="55"/>
  <c r="B119" i="55"/>
  <c r="B142" i="55"/>
  <c r="B138" i="55"/>
  <c r="B134" i="55"/>
  <c r="B130" i="55"/>
  <c r="B126" i="55"/>
  <c r="B122" i="55"/>
  <c r="B118" i="55"/>
  <c r="B140" i="55"/>
  <c r="B136" i="55"/>
  <c r="B128" i="55"/>
  <c r="B124" i="55"/>
  <c r="B139" i="55"/>
  <c r="B135" i="55"/>
  <c r="B131" i="55"/>
  <c r="B123" i="55"/>
  <c r="B141" i="55"/>
  <c r="B137" i="55"/>
  <c r="B133" i="55"/>
  <c r="B129" i="55"/>
  <c r="B125" i="55"/>
  <c r="B121" i="55"/>
  <c r="C95" i="55"/>
  <c r="AS95" i="55" s="1"/>
  <c r="C98" i="55"/>
  <c r="BD98" i="55" s="1"/>
  <c r="C87" i="55"/>
  <c r="BA87" i="55" s="1"/>
  <c r="C103" i="55"/>
  <c r="BB103" i="55" s="1"/>
  <c r="C90" i="55"/>
  <c r="T90" i="55" s="1"/>
  <c r="C106" i="55"/>
  <c r="AV106" i="55" s="1"/>
  <c r="B31" i="55"/>
  <c r="D31" i="55" s="1"/>
  <c r="B71" i="55"/>
  <c r="D71" i="55" s="1"/>
  <c r="B67" i="55"/>
  <c r="D67" i="55" s="1"/>
  <c r="B63" i="55"/>
  <c r="D63" i="55" s="1"/>
  <c r="B59" i="55"/>
  <c r="D59" i="55" s="1"/>
  <c r="B55" i="55"/>
  <c r="D55" i="55" s="1"/>
  <c r="B51" i="55"/>
  <c r="D51" i="55" s="1"/>
  <c r="BB109" i="55"/>
  <c r="AX109" i="55"/>
  <c r="AT109" i="55"/>
  <c r="AP109" i="55"/>
  <c r="AL109" i="55"/>
  <c r="AH109" i="55"/>
  <c r="AD109" i="55"/>
  <c r="Z109" i="55"/>
  <c r="V109" i="55"/>
  <c r="R109" i="55"/>
  <c r="N109" i="55"/>
  <c r="J109" i="55"/>
  <c r="BA109" i="55"/>
  <c r="AW109" i="55"/>
  <c r="AS109" i="55"/>
  <c r="AO109" i="55"/>
  <c r="AK109" i="55"/>
  <c r="AG109" i="55"/>
  <c r="AC109" i="55"/>
  <c r="Y109" i="55"/>
  <c r="U109" i="55"/>
  <c r="Q109" i="55"/>
  <c r="M109" i="55"/>
  <c r="I109" i="55"/>
  <c r="BD109" i="55"/>
  <c r="AZ109" i="55"/>
  <c r="AV109" i="55"/>
  <c r="AR109" i="55"/>
  <c r="AN109" i="55"/>
  <c r="AJ109" i="55"/>
  <c r="AF109" i="55"/>
  <c r="AB109" i="55"/>
  <c r="X109" i="55"/>
  <c r="T109" i="55"/>
  <c r="P109" i="55"/>
  <c r="L109" i="55"/>
  <c r="H109" i="55"/>
  <c r="BC109" i="55"/>
  <c r="AY109" i="55"/>
  <c r="AU109" i="55"/>
  <c r="AQ109" i="55"/>
  <c r="AM109" i="55"/>
  <c r="AI109" i="55"/>
  <c r="AE109" i="55"/>
  <c r="AA109" i="55"/>
  <c r="W109" i="55"/>
  <c r="S109" i="55"/>
  <c r="O109" i="55"/>
  <c r="K109" i="55"/>
  <c r="G109" i="55"/>
  <c r="C91" i="55"/>
  <c r="C99" i="55"/>
  <c r="C107" i="55"/>
  <c r="J87" i="55"/>
  <c r="B94" i="55"/>
  <c r="B99" i="55"/>
  <c r="B110" i="55"/>
  <c r="B27" i="55"/>
  <c r="D27" i="55" s="1"/>
  <c r="B85" i="55"/>
  <c r="B90" i="55"/>
  <c r="B95" i="55"/>
  <c r="B101" i="55"/>
  <c r="B106" i="55"/>
  <c r="B39" i="55"/>
  <c r="D39" i="55" s="1"/>
  <c r="B23" i="55"/>
  <c r="D23" i="55" s="1"/>
  <c r="B74" i="55"/>
  <c r="D74" i="55" s="1"/>
  <c r="B70" i="55"/>
  <c r="D70" i="55" s="1"/>
  <c r="B66" i="55"/>
  <c r="D66" i="55" s="1"/>
  <c r="B62" i="55"/>
  <c r="D62" i="55" s="1"/>
  <c r="B58" i="55"/>
  <c r="D58" i="55" s="1"/>
  <c r="B54" i="55"/>
  <c r="D54" i="55" s="1"/>
  <c r="B50" i="55"/>
  <c r="D50" i="55" s="1"/>
  <c r="B86" i="55"/>
  <c r="B91" i="55"/>
  <c r="B97" i="55"/>
  <c r="B102" i="55"/>
  <c r="B107" i="55"/>
  <c r="C86" i="55"/>
  <c r="C94" i="55"/>
  <c r="C102" i="55"/>
  <c r="C110" i="55"/>
  <c r="B72" i="55"/>
  <c r="D72" i="55" s="1"/>
  <c r="B68" i="55"/>
  <c r="D68" i="55" s="1"/>
  <c r="B64" i="55"/>
  <c r="D64" i="55" s="1"/>
  <c r="B60" i="55"/>
  <c r="D60" i="55" s="1"/>
  <c r="B56" i="55"/>
  <c r="D56" i="55" s="1"/>
  <c r="B52" i="55"/>
  <c r="D52" i="55" s="1"/>
  <c r="B35" i="55"/>
  <c r="D35" i="55" s="1"/>
  <c r="B19" i="55"/>
  <c r="D19" i="55" s="1"/>
  <c r="B73" i="55"/>
  <c r="D73" i="55" s="1"/>
  <c r="B69" i="55"/>
  <c r="D69" i="55" s="1"/>
  <c r="B65" i="55"/>
  <c r="D65" i="55" s="1"/>
  <c r="B61" i="55"/>
  <c r="D61" i="55" s="1"/>
  <c r="B57" i="55"/>
  <c r="D57" i="55" s="1"/>
  <c r="B53" i="55"/>
  <c r="D53" i="55" s="1"/>
  <c r="B87" i="55"/>
  <c r="B93" i="55"/>
  <c r="B98" i="55"/>
  <c r="B103" i="55"/>
  <c r="B109" i="55"/>
  <c r="B89" i="55"/>
  <c r="B105" i="55"/>
  <c r="C88" i="55"/>
  <c r="C92" i="55"/>
  <c r="C96" i="55"/>
  <c r="C100" i="55"/>
  <c r="C104" i="55"/>
  <c r="C108" i="55"/>
  <c r="B88" i="55"/>
  <c r="B92" i="55"/>
  <c r="B96" i="55"/>
  <c r="B100" i="55"/>
  <c r="B104" i="55"/>
  <c r="C85" i="55"/>
  <c r="C89" i="55"/>
  <c r="C93" i="55"/>
  <c r="C97" i="55"/>
  <c r="C101" i="55"/>
  <c r="C105" i="55"/>
  <c r="C72" i="55"/>
  <c r="C68" i="55"/>
  <c r="C64" i="55"/>
  <c r="C60" i="55"/>
  <c r="C56" i="55"/>
  <c r="C52" i="55"/>
  <c r="C71" i="55"/>
  <c r="C67" i="55"/>
  <c r="C63" i="55"/>
  <c r="C59" i="55"/>
  <c r="C55" i="55"/>
  <c r="C51" i="55"/>
  <c r="C74" i="55"/>
  <c r="C70" i="55"/>
  <c r="C66" i="55"/>
  <c r="C62" i="55"/>
  <c r="C58" i="55"/>
  <c r="C54" i="55"/>
  <c r="C50" i="55"/>
  <c r="C73" i="55"/>
  <c r="C69" i="55"/>
  <c r="C65" i="55"/>
  <c r="C61" i="55"/>
  <c r="C57" i="55"/>
  <c r="C53" i="55"/>
  <c r="C39" i="55"/>
  <c r="C35" i="55"/>
  <c r="C31" i="55"/>
  <c r="C27" i="55"/>
  <c r="C23" i="55"/>
  <c r="C19" i="55"/>
  <c r="C38" i="55"/>
  <c r="C34" i="55"/>
  <c r="C30" i="55"/>
  <c r="C26" i="55"/>
  <c r="C22" i="55"/>
  <c r="C18" i="55"/>
  <c r="C41" i="55"/>
  <c r="C37" i="55"/>
  <c r="C33" i="55"/>
  <c r="C29" i="55"/>
  <c r="C25" i="55"/>
  <c r="C21" i="55"/>
  <c r="C17" i="55"/>
  <c r="C40" i="55"/>
  <c r="C36" i="55"/>
  <c r="C32" i="55"/>
  <c r="C28" i="55"/>
  <c r="C24" i="55"/>
  <c r="C20" i="55"/>
  <c r="B38" i="55"/>
  <c r="D38" i="55" s="1"/>
  <c r="B34" i="55"/>
  <c r="D34" i="55" s="1"/>
  <c r="B30" i="55"/>
  <c r="D30" i="55" s="1"/>
  <c r="B26" i="55"/>
  <c r="D26" i="55" s="1"/>
  <c r="B22" i="55"/>
  <c r="D22" i="55" s="1"/>
  <c r="B18" i="55"/>
  <c r="D18" i="55" s="1"/>
  <c r="B41" i="55"/>
  <c r="D41" i="55" s="1"/>
  <c r="B37" i="55"/>
  <c r="D37" i="55" s="1"/>
  <c r="B33" i="55"/>
  <c r="D33" i="55" s="1"/>
  <c r="B29" i="55"/>
  <c r="D29" i="55" s="1"/>
  <c r="B25" i="55"/>
  <c r="D25" i="55" s="1"/>
  <c r="B21" i="55"/>
  <c r="D21" i="55" s="1"/>
  <c r="B17" i="55"/>
  <c r="D17" i="55" s="1"/>
  <c r="B40" i="55"/>
  <c r="D40" i="55" s="1"/>
  <c r="B36" i="55"/>
  <c r="D36" i="55" s="1"/>
  <c r="B32" i="55"/>
  <c r="D32" i="55" s="1"/>
  <c r="B28" i="55"/>
  <c r="D28" i="55" s="1"/>
  <c r="B24" i="55"/>
  <c r="D24" i="55" s="1"/>
  <c r="B20" i="55"/>
  <c r="D20" i="55" s="1"/>
  <c r="A49" i="55"/>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0" i="55" s="1"/>
  <c r="A71" i="55" s="1"/>
  <c r="A72" i="55" s="1"/>
  <c r="A73" i="55" s="1"/>
  <c r="A74" i="55" s="1"/>
  <c r="A16" i="55"/>
  <c r="A17" i="55" s="1"/>
  <c r="A18" i="55" s="1"/>
  <c r="A19" i="55" s="1"/>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E75" i="55"/>
  <c r="E74" i="55"/>
  <c r="E73" i="55"/>
  <c r="E72" i="55"/>
  <c r="E71" i="55"/>
  <c r="E70" i="55"/>
  <c r="E69" i="55"/>
  <c r="E68" i="55"/>
  <c r="E67" i="55"/>
  <c r="E66" i="55"/>
  <c r="E65" i="55"/>
  <c r="E64" i="55"/>
  <c r="E63" i="55"/>
  <c r="E62" i="55"/>
  <c r="E61" i="55"/>
  <c r="E60" i="55"/>
  <c r="E59" i="55"/>
  <c r="E58" i="55"/>
  <c r="E57" i="55"/>
  <c r="E56" i="55"/>
  <c r="E55" i="55"/>
  <c r="E54" i="55"/>
  <c r="E53" i="55"/>
  <c r="E52" i="55"/>
  <c r="E51" i="55"/>
  <c r="E50" i="55"/>
  <c r="E49" i="55"/>
  <c r="H48" i="55"/>
  <c r="H47" i="55" s="1"/>
  <c r="G47" i="55"/>
  <c r="E42" i="55"/>
  <c r="E41" i="55"/>
  <c r="E40" i="55"/>
  <c r="E39" i="55"/>
  <c r="E38" i="55"/>
  <c r="E37" i="55"/>
  <c r="E36" i="55"/>
  <c r="E35" i="55"/>
  <c r="E34" i="55"/>
  <c r="E33" i="55"/>
  <c r="E32" i="55"/>
  <c r="E31" i="55"/>
  <c r="E30" i="55"/>
  <c r="E29" i="55"/>
  <c r="E28" i="55"/>
  <c r="E27" i="55"/>
  <c r="E26" i="55"/>
  <c r="E25" i="55"/>
  <c r="E24" i="55"/>
  <c r="E23" i="55"/>
  <c r="E22" i="55"/>
  <c r="E21" i="55"/>
  <c r="E20" i="55"/>
  <c r="E19" i="55"/>
  <c r="E18" i="55"/>
  <c r="E17" i="55"/>
  <c r="G14" i="55"/>
  <c r="D42" i="55" l="1"/>
  <c r="D6" i="55" s="1"/>
  <c r="C9" i="54" s="1"/>
  <c r="D75" i="55"/>
  <c r="D7" i="55" s="1"/>
  <c r="AG106" i="55"/>
  <c r="AB98" i="55"/>
  <c r="O48" i="58"/>
  <c r="O49" i="58" s="1"/>
  <c r="P50" i="58"/>
  <c r="P16" i="58"/>
  <c r="O14" i="58"/>
  <c r="O15" i="58" s="1"/>
  <c r="AT106" i="55"/>
  <c r="AY98" i="55"/>
  <c r="J116" i="55"/>
  <c r="I114" i="55"/>
  <c r="I115" i="55" s="1"/>
  <c r="J84" i="55"/>
  <c r="I82" i="55"/>
  <c r="I83" i="55" s="1"/>
  <c r="BD106" i="55"/>
  <c r="N150" i="55"/>
  <c r="M148" i="55"/>
  <c r="M149" i="55" s="1"/>
  <c r="M180" i="55"/>
  <c r="M181" i="55" s="1"/>
  <c r="N182" i="55"/>
  <c r="AK98" i="55"/>
  <c r="AK95" i="55"/>
  <c r="V90" i="55"/>
  <c r="K95" i="55"/>
  <c r="AQ95" i="55"/>
  <c r="BB90" i="55"/>
  <c r="L90" i="55"/>
  <c r="X95" i="55"/>
  <c r="BD90" i="55"/>
  <c r="AI90" i="55"/>
  <c r="P90" i="55"/>
  <c r="AD95" i="55"/>
  <c r="BD95" i="55"/>
  <c r="AK90" i="55"/>
  <c r="J95" i="55"/>
  <c r="AP95" i="55"/>
  <c r="W95" i="55"/>
  <c r="BC95" i="55"/>
  <c r="AJ95" i="55"/>
  <c r="Q95" i="55"/>
  <c r="AW95" i="55"/>
  <c r="AJ90" i="55"/>
  <c r="Q90" i="55"/>
  <c r="AW90" i="55"/>
  <c r="AH90" i="55"/>
  <c r="O90" i="55"/>
  <c r="AU90" i="55"/>
  <c r="N95" i="55"/>
  <c r="AT95" i="55"/>
  <c r="AA95" i="55"/>
  <c r="H95" i="55"/>
  <c r="AN95" i="55"/>
  <c r="U95" i="55"/>
  <c r="BA95" i="55"/>
  <c r="X90" i="55"/>
  <c r="AN90" i="55"/>
  <c r="U90" i="55"/>
  <c r="BA90" i="55"/>
  <c r="AL90" i="55"/>
  <c r="S90" i="55"/>
  <c r="AY90" i="55"/>
  <c r="AF90" i="55"/>
  <c r="AB90" i="55"/>
  <c r="Z95" i="55"/>
  <c r="G95" i="55"/>
  <c r="AM95" i="55"/>
  <c r="T95" i="55"/>
  <c r="AZ95" i="55"/>
  <c r="AG95" i="55"/>
  <c r="AZ90" i="55"/>
  <c r="AG90" i="55"/>
  <c r="R90" i="55"/>
  <c r="AX90" i="55"/>
  <c r="AE90" i="55"/>
  <c r="AN87" i="55"/>
  <c r="S87" i="55"/>
  <c r="W106" i="55"/>
  <c r="R98" i="55"/>
  <c r="AB87" i="55"/>
  <c r="I106" i="55"/>
  <c r="BC106" i="55"/>
  <c r="W98" i="55"/>
  <c r="N87" i="55"/>
  <c r="BD133" i="55"/>
  <c r="AZ133" i="55"/>
  <c r="AV133" i="55"/>
  <c r="AR133" i="55"/>
  <c r="AN133" i="55"/>
  <c r="AJ133" i="55"/>
  <c r="AF133" i="55"/>
  <c r="AB133" i="55"/>
  <c r="X133" i="55"/>
  <c r="T133" i="55"/>
  <c r="P133" i="55"/>
  <c r="BA133" i="55"/>
  <c r="AU133" i="55"/>
  <c r="AP133" i="55"/>
  <c r="AK133" i="55"/>
  <c r="AE133" i="55"/>
  <c r="Z133" i="55"/>
  <c r="U133" i="55"/>
  <c r="O133" i="55"/>
  <c r="K133" i="55"/>
  <c r="G133" i="55"/>
  <c r="AY133" i="55"/>
  <c r="AS133" i="55"/>
  <c r="AL133" i="55"/>
  <c r="AD133" i="55"/>
  <c r="W133" i="55"/>
  <c r="Q133" i="55"/>
  <c r="J133" i="55"/>
  <c r="AX133" i="55"/>
  <c r="AQ133" i="55"/>
  <c r="AI133" i="55"/>
  <c r="AC133" i="55"/>
  <c r="V133" i="55"/>
  <c r="N133" i="55"/>
  <c r="I133" i="55"/>
  <c r="AW133" i="55"/>
  <c r="AH133" i="55"/>
  <c r="S133" i="55"/>
  <c r="H133" i="55"/>
  <c r="AT133" i="55"/>
  <c r="AG133" i="55"/>
  <c r="R133" i="55"/>
  <c r="BC133" i="55"/>
  <c r="AO133" i="55"/>
  <c r="AA133" i="55"/>
  <c r="M133" i="55"/>
  <c r="BB133" i="55"/>
  <c r="AM133" i="55"/>
  <c r="Y133" i="55"/>
  <c r="L133" i="55"/>
  <c r="BC140" i="55"/>
  <c r="AY140" i="55"/>
  <c r="AU140" i="55"/>
  <c r="AQ140" i="55"/>
  <c r="AM140" i="55"/>
  <c r="AI140" i="55"/>
  <c r="AE140" i="55"/>
  <c r="AA140" i="55"/>
  <c r="W140" i="55"/>
  <c r="S140" i="55"/>
  <c r="O140" i="55"/>
  <c r="K140" i="55"/>
  <c r="G140" i="55"/>
  <c r="BB140" i="55"/>
  <c r="AX140" i="55"/>
  <c r="AT140" i="55"/>
  <c r="AP140" i="55"/>
  <c r="AL140" i="55"/>
  <c r="AH140" i="55"/>
  <c r="AD140" i="55"/>
  <c r="Z140" i="55"/>
  <c r="V140" i="55"/>
  <c r="R140" i="55"/>
  <c r="N140" i="55"/>
  <c r="J140" i="55"/>
  <c r="BD140" i="55"/>
  <c r="AZ140" i="55"/>
  <c r="AV140" i="55"/>
  <c r="AR140" i="55"/>
  <c r="AN140" i="55"/>
  <c r="AJ140" i="55"/>
  <c r="AF140" i="55"/>
  <c r="AB140" i="55"/>
  <c r="X140" i="55"/>
  <c r="T140" i="55"/>
  <c r="P140" i="55"/>
  <c r="L140" i="55"/>
  <c r="H140" i="55"/>
  <c r="BA140" i="55"/>
  <c r="AK140" i="55"/>
  <c r="U140" i="55"/>
  <c r="AW140" i="55"/>
  <c r="AC140" i="55"/>
  <c r="I140" i="55"/>
  <c r="AG140" i="55"/>
  <c r="Y140" i="55"/>
  <c r="AS140" i="55"/>
  <c r="AO140" i="55"/>
  <c r="Q140" i="55"/>
  <c r="M140" i="55"/>
  <c r="BA130" i="55"/>
  <c r="AW130" i="55"/>
  <c r="AS130" i="55"/>
  <c r="AO130" i="55"/>
  <c r="AK130" i="55"/>
  <c r="AG130" i="55"/>
  <c r="AC130" i="55"/>
  <c r="Y130" i="55"/>
  <c r="U130" i="55"/>
  <c r="Q130" i="55"/>
  <c r="M130" i="55"/>
  <c r="I130" i="55"/>
  <c r="BB130" i="55"/>
  <c r="AV130" i="55"/>
  <c r="AQ130" i="55"/>
  <c r="AL130" i="55"/>
  <c r="AF130" i="55"/>
  <c r="AA130" i="55"/>
  <c r="V130" i="55"/>
  <c r="P130" i="55"/>
  <c r="K130" i="55"/>
  <c r="AZ130" i="55"/>
  <c r="AU130" i="55"/>
  <c r="AP130" i="55"/>
  <c r="AJ130" i="55"/>
  <c r="AE130" i="55"/>
  <c r="Z130" i="55"/>
  <c r="T130" i="55"/>
  <c r="O130" i="55"/>
  <c r="J130" i="55"/>
  <c r="AY130" i="55"/>
  <c r="AN130" i="55"/>
  <c r="AD130" i="55"/>
  <c r="S130" i="55"/>
  <c r="H130" i="55"/>
  <c r="AX130" i="55"/>
  <c r="AM130" i="55"/>
  <c r="AB130" i="55"/>
  <c r="R130" i="55"/>
  <c r="G130" i="55"/>
  <c r="BD130" i="55"/>
  <c r="AT130" i="55"/>
  <c r="AI130" i="55"/>
  <c r="X130" i="55"/>
  <c r="N130" i="55"/>
  <c r="BC130" i="55"/>
  <c r="AR130" i="55"/>
  <c r="AH130" i="55"/>
  <c r="W130" i="55"/>
  <c r="L130" i="55"/>
  <c r="BA124" i="55"/>
  <c r="AW124" i="55"/>
  <c r="AS124" i="55"/>
  <c r="AO124" i="55"/>
  <c r="BC124" i="55"/>
  <c r="AX124" i="55"/>
  <c r="AR124" i="55"/>
  <c r="AM124" i="55"/>
  <c r="AI124" i="55"/>
  <c r="AE124" i="55"/>
  <c r="AA124" i="55"/>
  <c r="W124" i="55"/>
  <c r="S124" i="55"/>
  <c r="O124" i="55"/>
  <c r="K124" i="55"/>
  <c r="G124" i="55"/>
  <c r="AY124" i="55"/>
  <c r="AQ124" i="55"/>
  <c r="AK124" i="55"/>
  <c r="AF124" i="55"/>
  <c r="Z124" i="55"/>
  <c r="U124" i="55"/>
  <c r="P124" i="55"/>
  <c r="J124" i="55"/>
  <c r="BD124" i="55"/>
  <c r="AV124" i="55"/>
  <c r="AP124" i="55"/>
  <c r="AJ124" i="55"/>
  <c r="AD124" i="55"/>
  <c r="Y124" i="55"/>
  <c r="T124" i="55"/>
  <c r="N124" i="55"/>
  <c r="I124" i="55"/>
  <c r="BB124" i="55"/>
  <c r="AU124" i="55"/>
  <c r="AN124" i="55"/>
  <c r="AH124" i="55"/>
  <c r="AC124" i="55"/>
  <c r="X124" i="55"/>
  <c r="R124" i="55"/>
  <c r="M124" i="55"/>
  <c r="H124" i="55"/>
  <c r="AZ124" i="55"/>
  <c r="AT124" i="55"/>
  <c r="AL124" i="55"/>
  <c r="AG124" i="55"/>
  <c r="AB124" i="55"/>
  <c r="V124" i="55"/>
  <c r="Q124" i="55"/>
  <c r="L124" i="55"/>
  <c r="BC127" i="55"/>
  <c r="AY127" i="55"/>
  <c r="AU127" i="55"/>
  <c r="AQ127" i="55"/>
  <c r="AM127" i="55"/>
  <c r="AI127" i="55"/>
  <c r="AE127" i="55"/>
  <c r="AA127" i="55"/>
  <c r="W127" i="55"/>
  <c r="S127" i="55"/>
  <c r="O127" i="55"/>
  <c r="K127" i="55"/>
  <c r="G127" i="55"/>
  <c r="BB127" i="55"/>
  <c r="AW127" i="55"/>
  <c r="AR127" i="55"/>
  <c r="AL127" i="55"/>
  <c r="AG127" i="55"/>
  <c r="AB127" i="55"/>
  <c r="V127" i="55"/>
  <c r="Q127" i="55"/>
  <c r="L127" i="55"/>
  <c r="BA127" i="55"/>
  <c r="AV127" i="55"/>
  <c r="AP127" i="55"/>
  <c r="AK127" i="55"/>
  <c r="AF127" i="55"/>
  <c r="Z127" i="55"/>
  <c r="U127" i="55"/>
  <c r="P127" i="55"/>
  <c r="J127" i="55"/>
  <c r="AZ127" i="55"/>
  <c r="AO127" i="55"/>
  <c r="AD127" i="55"/>
  <c r="T127" i="55"/>
  <c r="I127" i="55"/>
  <c r="AX127" i="55"/>
  <c r="AN127" i="55"/>
  <c r="AC127" i="55"/>
  <c r="R127" i="55"/>
  <c r="H127" i="55"/>
  <c r="AT127" i="55"/>
  <c r="AJ127" i="55"/>
  <c r="Y127" i="55"/>
  <c r="N127" i="55"/>
  <c r="BD127" i="55"/>
  <c r="AS127" i="55"/>
  <c r="AH127" i="55"/>
  <c r="X127" i="55"/>
  <c r="M127" i="55"/>
  <c r="BC120" i="55"/>
  <c r="AY120" i="55"/>
  <c r="AU120" i="55"/>
  <c r="AQ120" i="55"/>
  <c r="AM120" i="55"/>
  <c r="AI120" i="55"/>
  <c r="AE120" i="55"/>
  <c r="AA120" i="55"/>
  <c r="W120" i="55"/>
  <c r="S120" i="55"/>
  <c r="O120" i="55"/>
  <c r="K120" i="55"/>
  <c r="G120" i="55"/>
  <c r="BD120" i="55"/>
  <c r="AX120" i="55"/>
  <c r="AS120" i="55"/>
  <c r="AN120" i="55"/>
  <c r="AH120" i="55"/>
  <c r="AC120" i="55"/>
  <c r="X120" i="55"/>
  <c r="R120" i="55"/>
  <c r="M120" i="55"/>
  <c r="H120" i="55"/>
  <c r="BB120" i="55"/>
  <c r="AW120" i="55"/>
  <c r="AR120" i="55"/>
  <c r="AL120" i="55"/>
  <c r="AG120" i="55"/>
  <c r="AB120" i="55"/>
  <c r="V120" i="55"/>
  <c r="Q120" i="55"/>
  <c r="L120" i="55"/>
  <c r="BA120" i="55"/>
  <c r="AV120" i="55"/>
  <c r="AP120" i="55"/>
  <c r="AK120" i="55"/>
  <c r="AF120" i="55"/>
  <c r="Z120" i="55"/>
  <c r="U120" i="55"/>
  <c r="P120" i="55"/>
  <c r="J120" i="55"/>
  <c r="AZ120" i="55"/>
  <c r="AT120" i="55"/>
  <c r="AO120" i="55"/>
  <c r="AJ120" i="55"/>
  <c r="AD120" i="55"/>
  <c r="Y120" i="55"/>
  <c r="T120" i="55"/>
  <c r="N120" i="55"/>
  <c r="I120" i="55"/>
  <c r="BA121" i="55"/>
  <c r="AW121" i="55"/>
  <c r="AS121" i="55"/>
  <c r="AO121" i="55"/>
  <c r="AK121" i="55"/>
  <c r="AG121" i="55"/>
  <c r="AC121" i="55"/>
  <c r="Y121" i="55"/>
  <c r="U121" i="55"/>
  <c r="Q121" i="55"/>
  <c r="M121" i="55"/>
  <c r="I121" i="55"/>
  <c r="BB121" i="55"/>
  <c r="AV121" i="55"/>
  <c r="AQ121" i="55"/>
  <c r="AL121" i="55"/>
  <c r="AF121" i="55"/>
  <c r="AA121" i="55"/>
  <c r="V121" i="55"/>
  <c r="P121" i="55"/>
  <c r="K121" i="55"/>
  <c r="AZ121" i="55"/>
  <c r="AU121" i="55"/>
  <c r="AP121" i="55"/>
  <c r="AJ121" i="55"/>
  <c r="AE121" i="55"/>
  <c r="Z121" i="55"/>
  <c r="T121" i="55"/>
  <c r="O121" i="55"/>
  <c r="J121" i="55"/>
  <c r="BD121" i="55"/>
  <c r="AY121" i="55"/>
  <c r="AT121" i="55"/>
  <c r="AN121" i="55"/>
  <c r="AI121" i="55"/>
  <c r="AD121" i="55"/>
  <c r="X121" i="55"/>
  <c r="S121" i="55"/>
  <c r="N121" i="55"/>
  <c r="H121" i="55"/>
  <c r="BC121" i="55"/>
  <c r="AX121" i="55"/>
  <c r="AR121" i="55"/>
  <c r="AM121" i="55"/>
  <c r="AH121" i="55"/>
  <c r="AB121" i="55"/>
  <c r="W121" i="55"/>
  <c r="R121" i="55"/>
  <c r="L121" i="55"/>
  <c r="G121" i="55"/>
  <c r="BD137" i="55"/>
  <c r="AZ137" i="55"/>
  <c r="AV137" i="55"/>
  <c r="AR137" i="55"/>
  <c r="AN137" i="55"/>
  <c r="AJ137" i="55"/>
  <c r="AF137" i="55"/>
  <c r="AB137" i="55"/>
  <c r="X137" i="55"/>
  <c r="T137" i="55"/>
  <c r="P137" i="55"/>
  <c r="L137" i="55"/>
  <c r="H137" i="55"/>
  <c r="BC137" i="55"/>
  <c r="AX137" i="55"/>
  <c r="AS137" i="55"/>
  <c r="AM137" i="55"/>
  <c r="AH137" i="55"/>
  <c r="AC137" i="55"/>
  <c r="W137" i="55"/>
  <c r="R137" i="55"/>
  <c r="M137" i="55"/>
  <c r="G137" i="55"/>
  <c r="BB137" i="55"/>
  <c r="AU137" i="55"/>
  <c r="AO137" i="55"/>
  <c r="AG137" i="55"/>
  <c r="Z137" i="55"/>
  <c r="S137" i="55"/>
  <c r="K137" i="55"/>
  <c r="AY137" i="55"/>
  <c r="AP137" i="55"/>
  <c r="AE137" i="55"/>
  <c r="V137" i="55"/>
  <c r="N137" i="55"/>
  <c r="AW137" i="55"/>
  <c r="AL137" i="55"/>
  <c r="AD137" i="55"/>
  <c r="U137" i="55"/>
  <c r="J137" i="55"/>
  <c r="AT137" i="55"/>
  <c r="AA137" i="55"/>
  <c r="I137" i="55"/>
  <c r="AQ137" i="55"/>
  <c r="Y137" i="55"/>
  <c r="AK137" i="55"/>
  <c r="Q137" i="55"/>
  <c r="BA137" i="55"/>
  <c r="AI137" i="55"/>
  <c r="O137" i="55"/>
  <c r="BC118" i="55"/>
  <c r="AY118" i="55"/>
  <c r="AU118" i="55"/>
  <c r="AQ118" i="55"/>
  <c r="AM118" i="55"/>
  <c r="AI118" i="55"/>
  <c r="AE118" i="55"/>
  <c r="AA118" i="55"/>
  <c r="W118" i="55"/>
  <c r="S118" i="55"/>
  <c r="O118" i="55"/>
  <c r="K118" i="55"/>
  <c r="G118" i="55"/>
  <c r="BB118" i="55"/>
  <c r="AW118" i="55"/>
  <c r="AR118" i="55"/>
  <c r="AL118" i="55"/>
  <c r="AG118" i="55"/>
  <c r="AB118" i="55"/>
  <c r="V118" i="55"/>
  <c r="Q118" i="55"/>
  <c r="L118" i="55"/>
  <c r="BA118" i="55"/>
  <c r="AV118" i="55"/>
  <c r="AP118" i="55"/>
  <c r="AK118" i="55"/>
  <c r="AF118" i="55"/>
  <c r="Z118" i="55"/>
  <c r="U118" i="55"/>
  <c r="P118" i="55"/>
  <c r="J118" i="55"/>
  <c r="AZ118" i="55"/>
  <c r="AT118" i="55"/>
  <c r="AO118" i="55"/>
  <c r="AJ118" i="55"/>
  <c r="AD118" i="55"/>
  <c r="Y118" i="55"/>
  <c r="T118" i="55"/>
  <c r="N118" i="55"/>
  <c r="I118" i="55"/>
  <c r="BD118" i="55"/>
  <c r="AX118" i="55"/>
  <c r="AS118" i="55"/>
  <c r="AN118" i="55"/>
  <c r="AH118" i="55"/>
  <c r="AC118" i="55"/>
  <c r="X118" i="55"/>
  <c r="R118" i="55"/>
  <c r="M118" i="55"/>
  <c r="H118" i="55"/>
  <c r="BB134" i="55"/>
  <c r="AX134" i="55"/>
  <c r="AT134" i="55"/>
  <c r="AP134" i="55"/>
  <c r="AL134" i="55"/>
  <c r="AH134" i="55"/>
  <c r="AD134" i="55"/>
  <c r="Z134" i="55"/>
  <c r="V134" i="55"/>
  <c r="R134" i="55"/>
  <c r="N134" i="55"/>
  <c r="J134" i="55"/>
  <c r="BD134" i="55"/>
  <c r="AY134" i="55"/>
  <c r="AS134" i="55"/>
  <c r="AN134" i="55"/>
  <c r="AI134" i="55"/>
  <c r="AC134" i="55"/>
  <c r="X134" i="55"/>
  <c r="S134" i="55"/>
  <c r="M134" i="55"/>
  <c r="H134" i="55"/>
  <c r="AZ134" i="55"/>
  <c r="AR134" i="55"/>
  <c r="AK134" i="55"/>
  <c r="AE134" i="55"/>
  <c r="W134" i="55"/>
  <c r="P134" i="55"/>
  <c r="I134" i="55"/>
  <c r="AW134" i="55"/>
  <c r="AQ134" i="55"/>
  <c r="AJ134" i="55"/>
  <c r="AB134" i="55"/>
  <c r="U134" i="55"/>
  <c r="O134" i="55"/>
  <c r="G134" i="55"/>
  <c r="BC134" i="55"/>
  <c r="AO134" i="55"/>
  <c r="AA134" i="55"/>
  <c r="L134" i="55"/>
  <c r="BA134" i="55"/>
  <c r="AM134" i="55"/>
  <c r="Y134" i="55"/>
  <c r="K134" i="55"/>
  <c r="AV134" i="55"/>
  <c r="AG134" i="55"/>
  <c r="T134" i="55"/>
  <c r="AU134" i="55"/>
  <c r="AF134" i="55"/>
  <c r="Q134" i="55"/>
  <c r="BB136" i="55"/>
  <c r="AX136" i="55"/>
  <c r="AT136" i="55"/>
  <c r="AZ136" i="55"/>
  <c r="AU136" i="55"/>
  <c r="AP136" i="55"/>
  <c r="AL136" i="55"/>
  <c r="AH136" i="55"/>
  <c r="AD136" i="55"/>
  <c r="Z136" i="55"/>
  <c r="V136" i="55"/>
  <c r="R136" i="55"/>
  <c r="N136" i="55"/>
  <c r="J136" i="55"/>
  <c r="BC136" i="55"/>
  <c r="AV136" i="55"/>
  <c r="AO136" i="55"/>
  <c r="AJ136" i="55"/>
  <c r="AE136" i="55"/>
  <c r="Y136" i="55"/>
  <c r="T136" i="55"/>
  <c r="O136" i="55"/>
  <c r="I136" i="55"/>
  <c r="BA136" i="55"/>
  <c r="AR136" i="55"/>
  <c r="AK136" i="55"/>
  <c r="AC136" i="55"/>
  <c r="W136" i="55"/>
  <c r="P136" i="55"/>
  <c r="H136" i="55"/>
  <c r="AY136" i="55"/>
  <c r="AQ136" i="55"/>
  <c r="AI136" i="55"/>
  <c r="AB136" i="55"/>
  <c r="U136" i="55"/>
  <c r="M136" i="55"/>
  <c r="G136" i="55"/>
  <c r="AN136" i="55"/>
  <c r="AA136" i="55"/>
  <c r="L136" i="55"/>
  <c r="BD136" i="55"/>
  <c r="AM136" i="55"/>
  <c r="X136" i="55"/>
  <c r="K136" i="55"/>
  <c r="AW136" i="55"/>
  <c r="AG136" i="55"/>
  <c r="S136" i="55"/>
  <c r="AS136" i="55"/>
  <c r="AF136" i="55"/>
  <c r="Q136" i="55"/>
  <c r="BC131" i="55"/>
  <c r="AY131" i="55"/>
  <c r="AU131" i="55"/>
  <c r="AQ131" i="55"/>
  <c r="AM131" i="55"/>
  <c r="AI131" i="55"/>
  <c r="AE131" i="55"/>
  <c r="AA131" i="55"/>
  <c r="W131" i="55"/>
  <c r="S131" i="55"/>
  <c r="O131" i="55"/>
  <c r="K131" i="55"/>
  <c r="G131" i="55"/>
  <c r="AZ131" i="55"/>
  <c r="AT131" i="55"/>
  <c r="AO131" i="55"/>
  <c r="AJ131" i="55"/>
  <c r="AD131" i="55"/>
  <c r="Y131" i="55"/>
  <c r="T131" i="55"/>
  <c r="N131" i="55"/>
  <c r="I131" i="55"/>
  <c r="BD131" i="55"/>
  <c r="AX131" i="55"/>
  <c r="AS131" i="55"/>
  <c r="AN131" i="55"/>
  <c r="AH131" i="55"/>
  <c r="AC131" i="55"/>
  <c r="X131" i="55"/>
  <c r="R131" i="55"/>
  <c r="M131" i="55"/>
  <c r="H131" i="55"/>
  <c r="BB131" i="55"/>
  <c r="AR131" i="55"/>
  <c r="AG131" i="55"/>
  <c r="V131" i="55"/>
  <c r="L131" i="55"/>
  <c r="BA131" i="55"/>
  <c r="AP131" i="55"/>
  <c r="AF131" i="55"/>
  <c r="U131" i="55"/>
  <c r="J131" i="55"/>
  <c r="AW131" i="55"/>
  <c r="AL131" i="55"/>
  <c r="AB131" i="55"/>
  <c r="Q131" i="55"/>
  <c r="AV131" i="55"/>
  <c r="AK131" i="55"/>
  <c r="Z131" i="55"/>
  <c r="P131" i="55"/>
  <c r="BA132" i="55"/>
  <c r="AW132" i="55"/>
  <c r="AS132" i="55"/>
  <c r="AO132" i="55"/>
  <c r="AK132" i="55"/>
  <c r="AG132" i="55"/>
  <c r="AC132" i="55"/>
  <c r="Y132" i="55"/>
  <c r="U132" i="55"/>
  <c r="Q132" i="55"/>
  <c r="M132" i="55"/>
  <c r="I132" i="55"/>
  <c r="BC132" i="55"/>
  <c r="AX132" i="55"/>
  <c r="AR132" i="55"/>
  <c r="AM132" i="55"/>
  <c r="AH132" i="55"/>
  <c r="AB132" i="55"/>
  <c r="W132" i="55"/>
  <c r="R132" i="55"/>
  <c r="L132" i="55"/>
  <c r="G132" i="55"/>
  <c r="BB132" i="55"/>
  <c r="AV132" i="55"/>
  <c r="AQ132" i="55"/>
  <c r="AL132" i="55"/>
  <c r="AF132" i="55"/>
  <c r="AA132" i="55"/>
  <c r="V132" i="55"/>
  <c r="P132" i="55"/>
  <c r="K132" i="55"/>
  <c r="AU132" i="55"/>
  <c r="AJ132" i="55"/>
  <c r="Z132" i="55"/>
  <c r="O132" i="55"/>
  <c r="BD132" i="55"/>
  <c r="AT132" i="55"/>
  <c r="AI132" i="55"/>
  <c r="X132" i="55"/>
  <c r="N132" i="55"/>
  <c r="AZ132" i="55"/>
  <c r="AP132" i="55"/>
  <c r="AE132" i="55"/>
  <c r="T132" i="55"/>
  <c r="J132" i="55"/>
  <c r="AY132" i="55"/>
  <c r="AN132" i="55"/>
  <c r="AD132" i="55"/>
  <c r="S132" i="55"/>
  <c r="H132" i="55"/>
  <c r="BC125" i="55"/>
  <c r="AY125" i="55"/>
  <c r="AU125" i="55"/>
  <c r="AQ125" i="55"/>
  <c r="AM125" i="55"/>
  <c r="AI125" i="55"/>
  <c r="AE125" i="55"/>
  <c r="AA125" i="55"/>
  <c r="W125" i="55"/>
  <c r="S125" i="55"/>
  <c r="O125" i="55"/>
  <c r="K125" i="55"/>
  <c r="G125" i="55"/>
  <c r="BA125" i="55"/>
  <c r="AV125" i="55"/>
  <c r="AP125" i="55"/>
  <c r="AK125" i="55"/>
  <c r="AF125" i="55"/>
  <c r="Z125" i="55"/>
  <c r="U125" i="55"/>
  <c r="P125" i="55"/>
  <c r="J125" i="55"/>
  <c r="AZ125" i="55"/>
  <c r="AT125" i="55"/>
  <c r="AO125" i="55"/>
  <c r="BD125" i="55"/>
  <c r="AS125" i="55"/>
  <c r="AJ125" i="55"/>
  <c r="AC125" i="55"/>
  <c r="V125" i="55"/>
  <c r="N125" i="55"/>
  <c r="H125" i="55"/>
  <c r="BB125" i="55"/>
  <c r="AR125" i="55"/>
  <c r="AH125" i="55"/>
  <c r="AB125" i="55"/>
  <c r="T125" i="55"/>
  <c r="M125" i="55"/>
  <c r="AX125" i="55"/>
  <c r="AN125" i="55"/>
  <c r="AG125" i="55"/>
  <c r="Y125" i="55"/>
  <c r="R125" i="55"/>
  <c r="L125" i="55"/>
  <c r="AW125" i="55"/>
  <c r="AL125" i="55"/>
  <c r="AD125" i="55"/>
  <c r="X125" i="55"/>
  <c r="Q125" i="55"/>
  <c r="I125" i="55"/>
  <c r="BA141" i="55"/>
  <c r="AW141" i="55"/>
  <c r="AS141" i="55"/>
  <c r="AO141" i="55"/>
  <c r="AK141" i="55"/>
  <c r="AG141" i="55"/>
  <c r="AC141" i="55"/>
  <c r="Y141" i="55"/>
  <c r="U141" i="55"/>
  <c r="Q141" i="55"/>
  <c r="M141" i="55"/>
  <c r="I141" i="55"/>
  <c r="BD141" i="55"/>
  <c r="AZ141" i="55"/>
  <c r="AV141" i="55"/>
  <c r="AR141" i="55"/>
  <c r="AN141" i="55"/>
  <c r="AJ141" i="55"/>
  <c r="AF141" i="55"/>
  <c r="AB141" i="55"/>
  <c r="X141" i="55"/>
  <c r="T141" i="55"/>
  <c r="P141" i="55"/>
  <c r="L141" i="55"/>
  <c r="H141" i="55"/>
  <c r="BB141" i="55"/>
  <c r="AX141" i="55"/>
  <c r="AT141" i="55"/>
  <c r="AP141" i="55"/>
  <c r="AL141" i="55"/>
  <c r="AH141" i="55"/>
  <c r="AD141" i="55"/>
  <c r="Z141" i="55"/>
  <c r="V141" i="55"/>
  <c r="R141" i="55"/>
  <c r="N141" i="55"/>
  <c r="J141" i="55"/>
  <c r="AY141" i="55"/>
  <c r="AI141" i="55"/>
  <c r="S141" i="55"/>
  <c r="AQ141" i="55"/>
  <c r="W141" i="55"/>
  <c r="AM141" i="55"/>
  <c r="K141" i="55"/>
  <c r="AE141" i="55"/>
  <c r="G141" i="55"/>
  <c r="BC141" i="55"/>
  <c r="AU141" i="55"/>
  <c r="AA141" i="55"/>
  <c r="O141" i="55"/>
  <c r="BC122" i="55"/>
  <c r="AY122" i="55"/>
  <c r="AU122" i="55"/>
  <c r="AQ122" i="55"/>
  <c r="AM122" i="55"/>
  <c r="AI122" i="55"/>
  <c r="AE122" i="55"/>
  <c r="AA122" i="55"/>
  <c r="W122" i="55"/>
  <c r="S122" i="55"/>
  <c r="O122" i="55"/>
  <c r="K122" i="55"/>
  <c r="G122" i="55"/>
  <c r="AZ122" i="55"/>
  <c r="AT122" i="55"/>
  <c r="AO122" i="55"/>
  <c r="AJ122" i="55"/>
  <c r="AD122" i="55"/>
  <c r="Y122" i="55"/>
  <c r="T122" i="55"/>
  <c r="N122" i="55"/>
  <c r="I122" i="55"/>
  <c r="BD122" i="55"/>
  <c r="AX122" i="55"/>
  <c r="AS122" i="55"/>
  <c r="AN122" i="55"/>
  <c r="AH122" i="55"/>
  <c r="AC122" i="55"/>
  <c r="X122" i="55"/>
  <c r="R122" i="55"/>
  <c r="M122" i="55"/>
  <c r="H122" i="55"/>
  <c r="BB122" i="55"/>
  <c r="AW122" i="55"/>
  <c r="AR122" i="55"/>
  <c r="AL122" i="55"/>
  <c r="AG122" i="55"/>
  <c r="AB122" i="55"/>
  <c r="V122" i="55"/>
  <c r="Q122" i="55"/>
  <c r="L122" i="55"/>
  <c r="BA122" i="55"/>
  <c r="AV122" i="55"/>
  <c r="AP122" i="55"/>
  <c r="AK122" i="55"/>
  <c r="AF122" i="55"/>
  <c r="Z122" i="55"/>
  <c r="U122" i="55"/>
  <c r="P122" i="55"/>
  <c r="J122" i="55"/>
  <c r="BB138" i="55"/>
  <c r="AX138" i="55"/>
  <c r="AT138" i="55"/>
  <c r="AP138" i="55"/>
  <c r="AL138" i="55"/>
  <c r="AH138" i="55"/>
  <c r="AD138" i="55"/>
  <c r="Z138" i="55"/>
  <c r="V138" i="55"/>
  <c r="R138" i="55"/>
  <c r="N138" i="55"/>
  <c r="J138" i="55"/>
  <c r="BA138" i="55"/>
  <c r="AV138" i="55"/>
  <c r="AQ138" i="55"/>
  <c r="AK138" i="55"/>
  <c r="AF138" i="55"/>
  <c r="AA138" i="55"/>
  <c r="U138" i="55"/>
  <c r="P138" i="55"/>
  <c r="K138" i="55"/>
  <c r="BC138" i="55"/>
  <c r="AU138" i="55"/>
  <c r="AN138" i="55"/>
  <c r="AG138" i="55"/>
  <c r="Y138" i="55"/>
  <c r="S138" i="55"/>
  <c r="L138" i="55"/>
  <c r="AW138" i="55"/>
  <c r="AM138" i="55"/>
  <c r="AC138" i="55"/>
  <c r="T138" i="55"/>
  <c r="I138" i="55"/>
  <c r="BD138" i="55"/>
  <c r="AS138" i="55"/>
  <c r="AJ138" i="55"/>
  <c r="AB138" i="55"/>
  <c r="Q138" i="55"/>
  <c r="H138" i="55"/>
  <c r="AZ138" i="55"/>
  <c r="AI138" i="55"/>
  <c r="O138" i="55"/>
  <c r="AY138" i="55"/>
  <c r="AE138" i="55"/>
  <c r="M138" i="55"/>
  <c r="AR138" i="55"/>
  <c r="X138" i="55"/>
  <c r="G138" i="55"/>
  <c r="AO138" i="55"/>
  <c r="W138" i="55"/>
  <c r="BA119" i="55"/>
  <c r="AW119" i="55"/>
  <c r="AS119" i="55"/>
  <c r="AO119" i="55"/>
  <c r="AK119" i="55"/>
  <c r="AG119" i="55"/>
  <c r="AC119" i="55"/>
  <c r="Y119" i="55"/>
  <c r="U119" i="55"/>
  <c r="Q119" i="55"/>
  <c r="M119" i="55"/>
  <c r="I119" i="55"/>
  <c r="AZ119" i="55"/>
  <c r="AU119" i="55"/>
  <c r="AP119" i="55"/>
  <c r="AJ119" i="55"/>
  <c r="AE119" i="55"/>
  <c r="Z119" i="55"/>
  <c r="T119" i="55"/>
  <c r="O119" i="55"/>
  <c r="J119" i="55"/>
  <c r="BD119" i="55"/>
  <c r="AY119" i="55"/>
  <c r="AT119" i="55"/>
  <c r="AN119" i="55"/>
  <c r="AI119" i="55"/>
  <c r="AD119" i="55"/>
  <c r="X119" i="55"/>
  <c r="S119" i="55"/>
  <c r="N119" i="55"/>
  <c r="H119" i="55"/>
  <c r="BC119" i="55"/>
  <c r="AX119" i="55"/>
  <c r="AR119" i="55"/>
  <c r="AM119" i="55"/>
  <c r="AH119" i="55"/>
  <c r="AB119" i="55"/>
  <c r="W119" i="55"/>
  <c r="R119" i="55"/>
  <c r="L119" i="55"/>
  <c r="G119" i="55"/>
  <c r="BB119" i="55"/>
  <c r="AV119" i="55"/>
  <c r="AQ119" i="55"/>
  <c r="AL119" i="55"/>
  <c r="AF119" i="55"/>
  <c r="AA119" i="55"/>
  <c r="V119" i="55"/>
  <c r="P119" i="55"/>
  <c r="K119" i="55"/>
  <c r="BD135" i="55"/>
  <c r="AZ135" i="55"/>
  <c r="AV135" i="55"/>
  <c r="AR135" i="55"/>
  <c r="AN135" i="55"/>
  <c r="AJ135" i="55"/>
  <c r="AF135" i="55"/>
  <c r="AB135" i="55"/>
  <c r="X135" i="55"/>
  <c r="T135" i="55"/>
  <c r="P135" i="55"/>
  <c r="L135" i="55"/>
  <c r="H135" i="55"/>
  <c r="BB135" i="55"/>
  <c r="AW135" i="55"/>
  <c r="AQ135" i="55"/>
  <c r="AL135" i="55"/>
  <c r="AG135" i="55"/>
  <c r="AA135" i="55"/>
  <c r="V135" i="55"/>
  <c r="Q135" i="55"/>
  <c r="K135" i="55"/>
  <c r="AY135" i="55"/>
  <c r="AS135" i="55"/>
  <c r="AK135" i="55"/>
  <c r="AD135" i="55"/>
  <c r="W135" i="55"/>
  <c r="O135" i="55"/>
  <c r="I135" i="55"/>
  <c r="AX135" i="55"/>
  <c r="AP135" i="55"/>
  <c r="AI135" i="55"/>
  <c r="AC135" i="55"/>
  <c r="U135" i="55"/>
  <c r="N135" i="55"/>
  <c r="G135" i="55"/>
  <c r="AU135" i="55"/>
  <c r="AH135" i="55"/>
  <c r="S135" i="55"/>
  <c r="AT135" i="55"/>
  <c r="AE135" i="55"/>
  <c r="R135" i="55"/>
  <c r="BC135" i="55"/>
  <c r="AO135" i="55"/>
  <c r="Z135" i="55"/>
  <c r="M135" i="55"/>
  <c r="BA135" i="55"/>
  <c r="AM135" i="55"/>
  <c r="Y135" i="55"/>
  <c r="J135" i="55"/>
  <c r="R106" i="55"/>
  <c r="AB106" i="55"/>
  <c r="AP98" i="55"/>
  <c r="BC129" i="55"/>
  <c r="AY129" i="55"/>
  <c r="AU129" i="55"/>
  <c r="AQ129" i="55"/>
  <c r="AM129" i="55"/>
  <c r="AI129" i="55"/>
  <c r="AE129" i="55"/>
  <c r="AA129" i="55"/>
  <c r="W129" i="55"/>
  <c r="S129" i="55"/>
  <c r="O129" i="55"/>
  <c r="K129" i="55"/>
  <c r="G129" i="55"/>
  <c r="BD129" i="55"/>
  <c r="AX129" i="55"/>
  <c r="AS129" i="55"/>
  <c r="AN129" i="55"/>
  <c r="AH129" i="55"/>
  <c r="AC129" i="55"/>
  <c r="X129" i="55"/>
  <c r="R129" i="55"/>
  <c r="M129" i="55"/>
  <c r="H129" i="55"/>
  <c r="BB129" i="55"/>
  <c r="AW129" i="55"/>
  <c r="AR129" i="55"/>
  <c r="AL129" i="55"/>
  <c r="AG129" i="55"/>
  <c r="AB129" i="55"/>
  <c r="V129" i="55"/>
  <c r="Q129" i="55"/>
  <c r="L129" i="55"/>
  <c r="AV129" i="55"/>
  <c r="AK129" i="55"/>
  <c r="Z129" i="55"/>
  <c r="P129" i="55"/>
  <c r="AT129" i="55"/>
  <c r="AJ129" i="55"/>
  <c r="Y129" i="55"/>
  <c r="N129" i="55"/>
  <c r="BA129" i="55"/>
  <c r="AP129" i="55"/>
  <c r="AF129" i="55"/>
  <c r="U129" i="55"/>
  <c r="J129" i="55"/>
  <c r="AZ129" i="55"/>
  <c r="AO129" i="55"/>
  <c r="AD129" i="55"/>
  <c r="T129" i="55"/>
  <c r="I129" i="55"/>
  <c r="BA128" i="55"/>
  <c r="AW128" i="55"/>
  <c r="AS128" i="55"/>
  <c r="AO128" i="55"/>
  <c r="AK128" i="55"/>
  <c r="AG128" i="55"/>
  <c r="AC128" i="55"/>
  <c r="Y128" i="55"/>
  <c r="U128" i="55"/>
  <c r="Q128" i="55"/>
  <c r="M128" i="55"/>
  <c r="I128" i="55"/>
  <c r="AZ128" i="55"/>
  <c r="AU128" i="55"/>
  <c r="AP128" i="55"/>
  <c r="AJ128" i="55"/>
  <c r="AE128" i="55"/>
  <c r="Z128" i="55"/>
  <c r="T128" i="55"/>
  <c r="O128" i="55"/>
  <c r="J128" i="55"/>
  <c r="BD128" i="55"/>
  <c r="AY128" i="55"/>
  <c r="AT128" i="55"/>
  <c r="AN128" i="55"/>
  <c r="AI128" i="55"/>
  <c r="AD128" i="55"/>
  <c r="X128" i="55"/>
  <c r="S128" i="55"/>
  <c r="N128" i="55"/>
  <c r="H128" i="55"/>
  <c r="BC128" i="55"/>
  <c r="AR128" i="55"/>
  <c r="AH128" i="55"/>
  <c r="W128" i="55"/>
  <c r="L128" i="55"/>
  <c r="BB128" i="55"/>
  <c r="AQ128" i="55"/>
  <c r="AF128" i="55"/>
  <c r="V128" i="55"/>
  <c r="K128" i="55"/>
  <c r="AX128" i="55"/>
  <c r="AM128" i="55"/>
  <c r="AB128" i="55"/>
  <c r="R128" i="55"/>
  <c r="G128" i="55"/>
  <c r="AV128" i="55"/>
  <c r="AL128" i="55"/>
  <c r="AA128" i="55"/>
  <c r="P128" i="55"/>
  <c r="BA126" i="55"/>
  <c r="AW126" i="55"/>
  <c r="AS126" i="55"/>
  <c r="AO126" i="55"/>
  <c r="AK126" i="55"/>
  <c r="AG126" i="55"/>
  <c r="AC126" i="55"/>
  <c r="Y126" i="55"/>
  <c r="U126" i="55"/>
  <c r="Q126" i="55"/>
  <c r="M126" i="55"/>
  <c r="I126" i="55"/>
  <c r="BD126" i="55"/>
  <c r="AY126" i="55"/>
  <c r="AT126" i="55"/>
  <c r="AN126" i="55"/>
  <c r="AI126" i="55"/>
  <c r="AD126" i="55"/>
  <c r="X126" i="55"/>
  <c r="S126" i="55"/>
  <c r="N126" i="55"/>
  <c r="H126" i="55"/>
  <c r="BC126" i="55"/>
  <c r="AX126" i="55"/>
  <c r="AR126" i="55"/>
  <c r="AM126" i="55"/>
  <c r="AH126" i="55"/>
  <c r="AB126" i="55"/>
  <c r="W126" i="55"/>
  <c r="R126" i="55"/>
  <c r="L126" i="55"/>
  <c r="G126" i="55"/>
  <c r="AV126" i="55"/>
  <c r="AL126" i="55"/>
  <c r="AA126" i="55"/>
  <c r="P126" i="55"/>
  <c r="AU126" i="55"/>
  <c r="AJ126" i="55"/>
  <c r="Z126" i="55"/>
  <c r="O126" i="55"/>
  <c r="BB126" i="55"/>
  <c r="AQ126" i="55"/>
  <c r="AF126" i="55"/>
  <c r="V126" i="55"/>
  <c r="K126" i="55"/>
  <c r="AZ126" i="55"/>
  <c r="AP126" i="55"/>
  <c r="AE126" i="55"/>
  <c r="T126" i="55"/>
  <c r="J126" i="55"/>
  <c r="BC142" i="55"/>
  <c r="AY142" i="55"/>
  <c r="AU142" i="55"/>
  <c r="AQ142" i="55"/>
  <c r="AM142" i="55"/>
  <c r="AI142" i="55"/>
  <c r="AE142" i="55"/>
  <c r="AA142" i="55"/>
  <c r="W142" i="55"/>
  <c r="S142" i="55"/>
  <c r="O142" i="55"/>
  <c r="K142" i="55"/>
  <c r="G142" i="55"/>
  <c r="BB142" i="55"/>
  <c r="AX142" i="55"/>
  <c r="AT142" i="55"/>
  <c r="AP142" i="55"/>
  <c r="AL142" i="55"/>
  <c r="AH142" i="55"/>
  <c r="AD142" i="55"/>
  <c r="Z142" i="55"/>
  <c r="V142" i="55"/>
  <c r="R142" i="55"/>
  <c r="N142" i="55"/>
  <c r="J142" i="55"/>
  <c r="BD142" i="55"/>
  <c r="AZ142" i="55"/>
  <c r="AV142" i="55"/>
  <c r="AR142" i="55"/>
  <c r="AN142" i="55"/>
  <c r="AJ142" i="55"/>
  <c r="AF142" i="55"/>
  <c r="AB142" i="55"/>
  <c r="X142" i="55"/>
  <c r="T142" i="55"/>
  <c r="P142" i="55"/>
  <c r="L142" i="55"/>
  <c r="H142" i="55"/>
  <c r="AW142" i="55"/>
  <c r="AG142" i="55"/>
  <c r="Q142" i="55"/>
  <c r="AK142" i="55"/>
  <c r="M142" i="55"/>
  <c r="AS142" i="55"/>
  <c r="U142" i="55"/>
  <c r="AO142" i="55"/>
  <c r="I142" i="55"/>
  <c r="BA142" i="55"/>
  <c r="AC142" i="55"/>
  <c r="Y142" i="55"/>
  <c r="BA123" i="55"/>
  <c r="AW123" i="55"/>
  <c r="AS123" i="55"/>
  <c r="AO123" i="55"/>
  <c r="AK123" i="55"/>
  <c r="AG123" i="55"/>
  <c r="AC123" i="55"/>
  <c r="Y123" i="55"/>
  <c r="U123" i="55"/>
  <c r="Q123" i="55"/>
  <c r="M123" i="55"/>
  <c r="I123" i="55"/>
  <c r="BC123" i="55"/>
  <c r="AX123" i="55"/>
  <c r="AR123" i="55"/>
  <c r="AM123" i="55"/>
  <c r="AH123" i="55"/>
  <c r="AB123" i="55"/>
  <c r="W123" i="55"/>
  <c r="R123" i="55"/>
  <c r="L123" i="55"/>
  <c r="G123" i="55"/>
  <c r="BB123" i="55"/>
  <c r="AV123" i="55"/>
  <c r="AQ123" i="55"/>
  <c r="AL123" i="55"/>
  <c r="AF123" i="55"/>
  <c r="AA123" i="55"/>
  <c r="V123" i="55"/>
  <c r="P123" i="55"/>
  <c r="K123" i="55"/>
  <c r="AZ123" i="55"/>
  <c r="AU123" i="55"/>
  <c r="AP123" i="55"/>
  <c r="AJ123" i="55"/>
  <c r="AE123" i="55"/>
  <c r="Z123" i="55"/>
  <c r="T123" i="55"/>
  <c r="O123" i="55"/>
  <c r="J123" i="55"/>
  <c r="BD123" i="55"/>
  <c r="AY123" i="55"/>
  <c r="AT123" i="55"/>
  <c r="AN123" i="55"/>
  <c r="AI123" i="55"/>
  <c r="AD123" i="55"/>
  <c r="X123" i="55"/>
  <c r="S123" i="55"/>
  <c r="N123" i="55"/>
  <c r="H123" i="55"/>
  <c r="BA139" i="55"/>
  <c r="AW139" i="55"/>
  <c r="AS139" i="55"/>
  <c r="BD139" i="55"/>
  <c r="AZ139" i="55"/>
  <c r="AV139" i="55"/>
  <c r="AR139" i="55"/>
  <c r="AN139" i="55"/>
  <c r="AJ139" i="55"/>
  <c r="AF139" i="55"/>
  <c r="AB139" i="55"/>
  <c r="X139" i="55"/>
  <c r="T139" i="55"/>
  <c r="P139" i="55"/>
  <c r="L139" i="55"/>
  <c r="H139" i="55"/>
  <c r="BB139" i="55"/>
  <c r="AX139" i="55"/>
  <c r="AT139" i="55"/>
  <c r="AP139" i="55"/>
  <c r="BC139" i="55"/>
  <c r="AO139" i="55"/>
  <c r="AI139" i="55"/>
  <c r="AD139" i="55"/>
  <c r="Y139" i="55"/>
  <c r="S139" i="55"/>
  <c r="N139" i="55"/>
  <c r="I139" i="55"/>
  <c r="AM139" i="55"/>
  <c r="AG139" i="55"/>
  <c r="Z139" i="55"/>
  <c r="R139" i="55"/>
  <c r="K139" i="55"/>
  <c r="AY139" i="55"/>
  <c r="AK139" i="55"/>
  <c r="AA139" i="55"/>
  <c r="Q139" i="55"/>
  <c r="G139" i="55"/>
  <c r="AU139" i="55"/>
  <c r="AH139" i="55"/>
  <c r="W139" i="55"/>
  <c r="O139" i="55"/>
  <c r="AQ139" i="55"/>
  <c r="V139" i="55"/>
  <c r="AL139" i="55"/>
  <c r="U139" i="55"/>
  <c r="AE139" i="55"/>
  <c r="M139" i="55"/>
  <c r="AC139" i="55"/>
  <c r="J139" i="55"/>
  <c r="I48" i="55"/>
  <c r="J48" i="55" s="1"/>
  <c r="K48" i="55" s="1"/>
  <c r="AX106" i="55"/>
  <c r="AE106" i="55"/>
  <c r="AJ106" i="55"/>
  <c r="V98" i="55"/>
  <c r="BC98" i="55"/>
  <c r="R95" i="55"/>
  <c r="AH95" i="55"/>
  <c r="AX95" i="55"/>
  <c r="O95" i="55"/>
  <c r="AE95" i="55"/>
  <c r="AU95" i="55"/>
  <c r="L95" i="55"/>
  <c r="AB95" i="55"/>
  <c r="AR95" i="55"/>
  <c r="I95" i="55"/>
  <c r="Y95" i="55"/>
  <c r="AO95" i="55"/>
  <c r="H90" i="55"/>
  <c r="Y106" i="55"/>
  <c r="AW106" i="55"/>
  <c r="AD106" i="55"/>
  <c r="K106" i="55"/>
  <c r="AM106" i="55"/>
  <c r="L106" i="55"/>
  <c r="AR106" i="55"/>
  <c r="U98" i="55"/>
  <c r="AW98" i="55"/>
  <c r="AH98" i="55"/>
  <c r="G98" i="55"/>
  <c r="AI98" i="55"/>
  <c r="P98" i="55"/>
  <c r="AR98" i="55"/>
  <c r="AR90" i="55"/>
  <c r="I90" i="55"/>
  <c r="Y90" i="55"/>
  <c r="AO90" i="55"/>
  <c r="J90" i="55"/>
  <c r="Z90" i="55"/>
  <c r="AP90" i="55"/>
  <c r="G90" i="55"/>
  <c r="W90" i="55"/>
  <c r="AM90" i="55"/>
  <c r="BC90" i="55"/>
  <c r="M106" i="55"/>
  <c r="AS106" i="55"/>
  <c r="Z106" i="55"/>
  <c r="H106" i="55"/>
  <c r="Q98" i="55"/>
  <c r="AO98" i="55"/>
  <c r="BB98" i="55"/>
  <c r="AE98" i="55"/>
  <c r="AJ98" i="55"/>
  <c r="V95" i="55"/>
  <c r="AL95" i="55"/>
  <c r="BB95" i="55"/>
  <c r="S95" i="55"/>
  <c r="AI95" i="55"/>
  <c r="AY95" i="55"/>
  <c r="P95" i="55"/>
  <c r="AF95" i="55"/>
  <c r="AV95" i="55"/>
  <c r="M95" i="55"/>
  <c r="AC95" i="55"/>
  <c r="AC106" i="55"/>
  <c r="J106" i="55"/>
  <c r="AP106" i="55"/>
  <c r="O106" i="55"/>
  <c r="AQ106" i="55"/>
  <c r="X106" i="55"/>
  <c r="AZ106" i="55"/>
  <c r="Y98" i="55"/>
  <c r="J98" i="55"/>
  <c r="AL98" i="55"/>
  <c r="O98" i="55"/>
  <c r="AU98" i="55"/>
  <c r="T98" i="55"/>
  <c r="AV98" i="55"/>
  <c r="AV90" i="55"/>
  <c r="M90" i="55"/>
  <c r="AC90" i="55"/>
  <c r="AS90" i="55"/>
  <c r="N90" i="55"/>
  <c r="AD90" i="55"/>
  <c r="AT90" i="55"/>
  <c r="K90" i="55"/>
  <c r="AA90" i="55"/>
  <c r="AQ90" i="55"/>
  <c r="AO87" i="55"/>
  <c r="H87" i="55"/>
  <c r="AY87" i="55"/>
  <c r="U87" i="55"/>
  <c r="AT87" i="55"/>
  <c r="I87" i="55"/>
  <c r="AE87" i="55"/>
  <c r="Q106" i="55"/>
  <c r="AO106" i="55"/>
  <c r="N106" i="55"/>
  <c r="AH106" i="55"/>
  <c r="G106" i="55"/>
  <c r="AA106" i="55"/>
  <c r="AU106" i="55"/>
  <c r="T106" i="55"/>
  <c r="AN106" i="55"/>
  <c r="I98" i="55"/>
  <c r="AG98" i="55"/>
  <c r="BA98" i="55"/>
  <c r="Z98" i="55"/>
  <c r="AX98" i="55"/>
  <c r="S98" i="55"/>
  <c r="AM98" i="55"/>
  <c r="L98" i="55"/>
  <c r="AF98" i="55"/>
  <c r="AZ98" i="55"/>
  <c r="AP87" i="55"/>
  <c r="AK87" i="55"/>
  <c r="BD87" i="55"/>
  <c r="X87" i="55"/>
  <c r="AU87" i="55"/>
  <c r="O87" i="55"/>
  <c r="AD87" i="55"/>
  <c r="AB103" i="55"/>
  <c r="Y87" i="55"/>
  <c r="AR87" i="55"/>
  <c r="L87" i="55"/>
  <c r="AI87" i="55"/>
  <c r="Z87" i="55"/>
  <c r="I103" i="55"/>
  <c r="BB87" i="55"/>
  <c r="AL87" i="55"/>
  <c r="V87" i="55"/>
  <c r="AW87" i="55"/>
  <c r="AG87" i="55"/>
  <c r="Q87" i="55"/>
  <c r="AZ87" i="55"/>
  <c r="AJ87" i="55"/>
  <c r="T87" i="55"/>
  <c r="O103" i="55"/>
  <c r="AO103" i="55"/>
  <c r="AQ87" i="55"/>
  <c r="AA87" i="55"/>
  <c r="K87" i="55"/>
  <c r="AS87" i="55"/>
  <c r="AC87" i="55"/>
  <c r="M87" i="55"/>
  <c r="AV87" i="55"/>
  <c r="AF87" i="55"/>
  <c r="P87" i="55"/>
  <c r="AU103" i="55"/>
  <c r="Z103" i="55"/>
  <c r="BC87" i="55"/>
  <c r="AM87" i="55"/>
  <c r="W87" i="55"/>
  <c r="G87" i="55"/>
  <c r="U106" i="55"/>
  <c r="AK106" i="55"/>
  <c r="BA106" i="55"/>
  <c r="V106" i="55"/>
  <c r="AL106" i="55"/>
  <c r="BB106" i="55"/>
  <c r="S106" i="55"/>
  <c r="AI106" i="55"/>
  <c r="AY106" i="55"/>
  <c r="P106" i="55"/>
  <c r="AF106" i="55"/>
  <c r="M98" i="55"/>
  <c r="AC98" i="55"/>
  <c r="AS98" i="55"/>
  <c r="N98" i="55"/>
  <c r="AD98" i="55"/>
  <c r="AT98" i="55"/>
  <c r="K98" i="55"/>
  <c r="AA98" i="55"/>
  <c r="AQ98" i="55"/>
  <c r="H98" i="55"/>
  <c r="X98" i="55"/>
  <c r="AN98" i="55"/>
  <c r="AX87" i="55"/>
  <c r="AH87" i="55"/>
  <c r="R87" i="55"/>
  <c r="AE103" i="55"/>
  <c r="AR103" i="55"/>
  <c r="J103" i="55"/>
  <c r="L103" i="55"/>
  <c r="Y103" i="55"/>
  <c r="AP103" i="55"/>
  <c r="S103" i="55"/>
  <c r="AI103" i="55"/>
  <c r="AY103" i="55"/>
  <c r="P103" i="55"/>
  <c r="AF103" i="55"/>
  <c r="AV103" i="55"/>
  <c r="M103" i="55"/>
  <c r="AC103" i="55"/>
  <c r="AS103" i="55"/>
  <c r="N103" i="55"/>
  <c r="AD103" i="55"/>
  <c r="AT103" i="55"/>
  <c r="E109" i="55"/>
  <c r="G103" i="55"/>
  <c r="W103" i="55"/>
  <c r="AM103" i="55"/>
  <c r="BC103" i="55"/>
  <c r="T103" i="55"/>
  <c r="AJ103" i="55"/>
  <c r="AZ103" i="55"/>
  <c r="Q103" i="55"/>
  <c r="AG103" i="55"/>
  <c r="AW103" i="55"/>
  <c r="R103" i="55"/>
  <c r="AH103" i="55"/>
  <c r="AX103" i="55"/>
  <c r="K103" i="55"/>
  <c r="AA103" i="55"/>
  <c r="AQ103" i="55"/>
  <c r="H103" i="55"/>
  <c r="X103" i="55"/>
  <c r="AN103" i="55"/>
  <c r="BD103" i="55"/>
  <c r="U103" i="55"/>
  <c r="AK103" i="55"/>
  <c r="BA103" i="55"/>
  <c r="V103" i="55"/>
  <c r="AL103" i="55"/>
  <c r="BB105" i="55"/>
  <c r="AX105" i="55"/>
  <c r="AT105" i="55"/>
  <c r="AP105" i="55"/>
  <c r="AL105" i="55"/>
  <c r="AH105" i="55"/>
  <c r="AD105" i="55"/>
  <c r="Z105" i="55"/>
  <c r="V105" i="55"/>
  <c r="R105" i="55"/>
  <c r="N105" i="55"/>
  <c r="J105" i="55"/>
  <c r="BA105" i="55"/>
  <c r="AW105" i="55"/>
  <c r="AS105" i="55"/>
  <c r="AO105" i="55"/>
  <c r="AK105" i="55"/>
  <c r="AG105" i="55"/>
  <c r="AC105" i="55"/>
  <c r="Y105" i="55"/>
  <c r="U105" i="55"/>
  <c r="Q105" i="55"/>
  <c r="M105" i="55"/>
  <c r="I105" i="55"/>
  <c r="BD105" i="55"/>
  <c r="AZ105" i="55"/>
  <c r="AV105" i="55"/>
  <c r="AR105" i="55"/>
  <c r="AN105" i="55"/>
  <c r="AJ105" i="55"/>
  <c r="AF105" i="55"/>
  <c r="AB105" i="55"/>
  <c r="X105" i="55"/>
  <c r="T105" i="55"/>
  <c r="P105" i="55"/>
  <c r="L105" i="55"/>
  <c r="H105" i="55"/>
  <c r="BC105" i="55"/>
  <c r="AY105" i="55"/>
  <c r="AU105" i="55"/>
  <c r="AQ105" i="55"/>
  <c r="AM105" i="55"/>
  <c r="AI105" i="55"/>
  <c r="AE105" i="55"/>
  <c r="AA105" i="55"/>
  <c r="W105" i="55"/>
  <c r="S105" i="55"/>
  <c r="O105" i="55"/>
  <c r="K105" i="55"/>
  <c r="G105" i="55"/>
  <c r="BA89" i="55"/>
  <c r="AW89" i="55"/>
  <c r="BD89" i="55"/>
  <c r="AZ89" i="55"/>
  <c r="BC89" i="55"/>
  <c r="AY89" i="55"/>
  <c r="AX89" i="55"/>
  <c r="AS89" i="55"/>
  <c r="AO89" i="55"/>
  <c r="AK89" i="55"/>
  <c r="AG89" i="55"/>
  <c r="AC89" i="55"/>
  <c r="Y89" i="55"/>
  <c r="U89" i="55"/>
  <c r="Q89" i="55"/>
  <c r="M89" i="55"/>
  <c r="I89" i="55"/>
  <c r="AV89" i="55"/>
  <c r="AR89" i="55"/>
  <c r="AN89" i="55"/>
  <c r="AJ89" i="55"/>
  <c r="AF89" i="55"/>
  <c r="AB89" i="55"/>
  <c r="X89" i="55"/>
  <c r="T89" i="55"/>
  <c r="P89" i="55"/>
  <c r="L89" i="55"/>
  <c r="H89" i="55"/>
  <c r="AU89" i="55"/>
  <c r="AQ89" i="55"/>
  <c r="AM89" i="55"/>
  <c r="AI89" i="55"/>
  <c r="AE89" i="55"/>
  <c r="AA89" i="55"/>
  <c r="W89" i="55"/>
  <c r="S89" i="55"/>
  <c r="O89" i="55"/>
  <c r="K89" i="55"/>
  <c r="G89" i="55"/>
  <c r="BB89" i="55"/>
  <c r="AT89" i="55"/>
  <c r="AP89" i="55"/>
  <c r="AL89" i="55"/>
  <c r="AH89" i="55"/>
  <c r="AD89" i="55"/>
  <c r="Z89" i="55"/>
  <c r="V89" i="55"/>
  <c r="R89" i="55"/>
  <c r="N89" i="55"/>
  <c r="J89" i="55"/>
  <c r="BD104" i="55"/>
  <c r="AZ104" i="55"/>
  <c r="AV104" i="55"/>
  <c r="AR104" i="55"/>
  <c r="AN104" i="55"/>
  <c r="AJ104" i="55"/>
  <c r="AF104" i="55"/>
  <c r="AB104" i="55"/>
  <c r="X104" i="55"/>
  <c r="T104" i="55"/>
  <c r="BC104" i="55"/>
  <c r="AY104" i="55"/>
  <c r="AU104" i="55"/>
  <c r="AQ104" i="55"/>
  <c r="AM104" i="55"/>
  <c r="AI104" i="55"/>
  <c r="AE104" i="55"/>
  <c r="AA104" i="55"/>
  <c r="W104" i="55"/>
  <c r="S104" i="55"/>
  <c r="BB104" i="55"/>
  <c r="AX104" i="55"/>
  <c r="AT104" i="55"/>
  <c r="AP104" i="55"/>
  <c r="AL104" i="55"/>
  <c r="AH104" i="55"/>
  <c r="AD104" i="55"/>
  <c r="Z104" i="55"/>
  <c r="V104" i="55"/>
  <c r="R104" i="55"/>
  <c r="BA104" i="55"/>
  <c r="AW104" i="55"/>
  <c r="AS104" i="55"/>
  <c r="AO104" i="55"/>
  <c r="AK104" i="55"/>
  <c r="AG104" i="55"/>
  <c r="AC104" i="55"/>
  <c r="Y104" i="55"/>
  <c r="U104" i="55"/>
  <c r="Q104" i="55"/>
  <c r="P104" i="55"/>
  <c r="L104" i="55"/>
  <c r="H104" i="55"/>
  <c r="O104" i="55"/>
  <c r="K104" i="55"/>
  <c r="G104" i="55"/>
  <c r="N104" i="55"/>
  <c r="J104" i="55"/>
  <c r="M104" i="55"/>
  <c r="I104" i="55"/>
  <c r="BC88" i="55"/>
  <c r="AY88" i="55"/>
  <c r="AU88" i="55"/>
  <c r="AQ88" i="55"/>
  <c r="AM88" i="55"/>
  <c r="AI88" i="55"/>
  <c r="AE88" i="55"/>
  <c r="AA88" i="55"/>
  <c r="W88" i="55"/>
  <c r="S88" i="55"/>
  <c r="O88" i="55"/>
  <c r="K88" i="55"/>
  <c r="G88" i="55"/>
  <c r="BB88" i="55"/>
  <c r="AX88" i="55"/>
  <c r="AT88" i="55"/>
  <c r="AP88" i="55"/>
  <c r="AL88" i="55"/>
  <c r="AH88" i="55"/>
  <c r="AD88" i="55"/>
  <c r="Z88" i="55"/>
  <c r="V88" i="55"/>
  <c r="R88" i="55"/>
  <c r="N88" i="55"/>
  <c r="J88" i="55"/>
  <c r="BA88" i="55"/>
  <c r="AW88" i="55"/>
  <c r="AS88" i="55"/>
  <c r="AO88" i="55"/>
  <c r="AK88" i="55"/>
  <c r="AG88" i="55"/>
  <c r="AC88" i="55"/>
  <c r="Y88" i="55"/>
  <c r="U88" i="55"/>
  <c r="Q88" i="55"/>
  <c r="M88" i="55"/>
  <c r="I88" i="55"/>
  <c r="BD88" i="55"/>
  <c r="AZ88" i="55"/>
  <c r="AV88" i="55"/>
  <c r="AR88" i="55"/>
  <c r="AN88" i="55"/>
  <c r="AJ88" i="55"/>
  <c r="AF88" i="55"/>
  <c r="AB88" i="55"/>
  <c r="X88" i="55"/>
  <c r="T88" i="55"/>
  <c r="P88" i="55"/>
  <c r="L88" i="55"/>
  <c r="H88" i="55"/>
  <c r="BC94" i="55"/>
  <c r="AY94" i="55"/>
  <c r="AU94" i="55"/>
  <c r="AQ94" i="55"/>
  <c r="AM94" i="55"/>
  <c r="AI94" i="55"/>
  <c r="AE94" i="55"/>
  <c r="AA94" i="55"/>
  <c r="W94" i="55"/>
  <c r="S94" i="55"/>
  <c r="O94" i="55"/>
  <c r="K94" i="55"/>
  <c r="G94" i="55"/>
  <c r="BB94" i="55"/>
  <c r="AX94" i="55"/>
  <c r="AT94" i="55"/>
  <c r="AP94" i="55"/>
  <c r="AL94" i="55"/>
  <c r="AH94" i="55"/>
  <c r="AD94" i="55"/>
  <c r="Z94" i="55"/>
  <c r="V94" i="55"/>
  <c r="R94" i="55"/>
  <c r="N94" i="55"/>
  <c r="J94" i="55"/>
  <c r="BA94" i="55"/>
  <c r="AW94" i="55"/>
  <c r="AS94" i="55"/>
  <c r="AO94" i="55"/>
  <c r="AK94" i="55"/>
  <c r="AG94" i="55"/>
  <c r="AC94" i="55"/>
  <c r="Y94" i="55"/>
  <c r="U94" i="55"/>
  <c r="Q94" i="55"/>
  <c r="M94" i="55"/>
  <c r="I94" i="55"/>
  <c r="BD94" i="55"/>
  <c r="AZ94" i="55"/>
  <c r="AV94" i="55"/>
  <c r="AR94" i="55"/>
  <c r="AN94" i="55"/>
  <c r="AJ94" i="55"/>
  <c r="AF94" i="55"/>
  <c r="AB94" i="55"/>
  <c r="X94" i="55"/>
  <c r="T94" i="55"/>
  <c r="P94" i="55"/>
  <c r="L94" i="55"/>
  <c r="H94" i="55"/>
  <c r="BB107" i="55"/>
  <c r="AX107" i="55"/>
  <c r="AT107" i="55"/>
  <c r="AP107" i="55"/>
  <c r="AL107" i="55"/>
  <c r="AH107" i="55"/>
  <c r="AD107" i="55"/>
  <c r="Z107" i="55"/>
  <c r="V107" i="55"/>
  <c r="R107" i="55"/>
  <c r="N107" i="55"/>
  <c r="J107" i="55"/>
  <c r="BA107" i="55"/>
  <c r="AW107" i="55"/>
  <c r="AS107" i="55"/>
  <c r="AO107" i="55"/>
  <c r="AK107" i="55"/>
  <c r="AG107" i="55"/>
  <c r="AC107" i="55"/>
  <c r="Y107" i="55"/>
  <c r="U107" i="55"/>
  <c r="Q107" i="55"/>
  <c r="M107" i="55"/>
  <c r="I107" i="55"/>
  <c r="BD107" i="55"/>
  <c r="AZ107" i="55"/>
  <c r="AV107" i="55"/>
  <c r="AR107" i="55"/>
  <c r="AN107" i="55"/>
  <c r="AJ107" i="55"/>
  <c r="AF107" i="55"/>
  <c r="AB107" i="55"/>
  <c r="X107" i="55"/>
  <c r="T107" i="55"/>
  <c r="P107" i="55"/>
  <c r="L107" i="55"/>
  <c r="H107" i="55"/>
  <c r="BC107" i="55"/>
  <c r="AY107" i="55"/>
  <c r="AU107" i="55"/>
  <c r="AQ107" i="55"/>
  <c r="AM107" i="55"/>
  <c r="AI107" i="55"/>
  <c r="AE107" i="55"/>
  <c r="AA107" i="55"/>
  <c r="W107" i="55"/>
  <c r="S107" i="55"/>
  <c r="O107" i="55"/>
  <c r="K107" i="55"/>
  <c r="G107" i="55"/>
  <c r="BB101" i="55"/>
  <c r="AX101" i="55"/>
  <c r="AT101" i="55"/>
  <c r="AP101" i="55"/>
  <c r="AL101" i="55"/>
  <c r="AH101" i="55"/>
  <c r="AD101" i="55"/>
  <c r="Z101" i="55"/>
  <c r="V101" i="55"/>
  <c r="R101" i="55"/>
  <c r="N101" i="55"/>
  <c r="J101" i="55"/>
  <c r="BA101" i="55"/>
  <c r="AW101" i="55"/>
  <c r="AS101" i="55"/>
  <c r="AO101" i="55"/>
  <c r="AK101" i="55"/>
  <c r="AG101" i="55"/>
  <c r="AC101" i="55"/>
  <c r="Y101" i="55"/>
  <c r="U101" i="55"/>
  <c r="Q101" i="55"/>
  <c r="M101" i="55"/>
  <c r="I101" i="55"/>
  <c r="BD101" i="55"/>
  <c r="AZ101" i="55"/>
  <c r="AV101" i="55"/>
  <c r="AR101" i="55"/>
  <c r="AN101" i="55"/>
  <c r="AJ101" i="55"/>
  <c r="AF101" i="55"/>
  <c r="AB101" i="55"/>
  <c r="X101" i="55"/>
  <c r="T101" i="55"/>
  <c r="P101" i="55"/>
  <c r="L101" i="55"/>
  <c r="H101" i="55"/>
  <c r="BC101" i="55"/>
  <c r="AY101" i="55"/>
  <c r="AU101" i="55"/>
  <c r="AQ101" i="55"/>
  <c r="AM101" i="55"/>
  <c r="AI101" i="55"/>
  <c r="AE101" i="55"/>
  <c r="AA101" i="55"/>
  <c r="W101" i="55"/>
  <c r="S101" i="55"/>
  <c r="O101" i="55"/>
  <c r="K101" i="55"/>
  <c r="G101" i="55"/>
  <c r="BD100" i="55"/>
  <c r="AZ100" i="55"/>
  <c r="AV100" i="55"/>
  <c r="AR100" i="55"/>
  <c r="AN100" i="55"/>
  <c r="AJ100" i="55"/>
  <c r="AF100" i="55"/>
  <c r="AB100" i="55"/>
  <c r="X100" i="55"/>
  <c r="T100" i="55"/>
  <c r="P100" i="55"/>
  <c r="L100" i="55"/>
  <c r="H100" i="55"/>
  <c r="BC100" i="55"/>
  <c r="AY100" i="55"/>
  <c r="AU100" i="55"/>
  <c r="AQ100" i="55"/>
  <c r="AM100" i="55"/>
  <c r="AI100" i="55"/>
  <c r="AE100" i="55"/>
  <c r="AA100" i="55"/>
  <c r="W100" i="55"/>
  <c r="S100" i="55"/>
  <c r="O100" i="55"/>
  <c r="K100" i="55"/>
  <c r="G100" i="55"/>
  <c r="BB100" i="55"/>
  <c r="AX100" i="55"/>
  <c r="AT100" i="55"/>
  <c r="AP100" i="55"/>
  <c r="AL100" i="55"/>
  <c r="AH100" i="55"/>
  <c r="AD100" i="55"/>
  <c r="Z100" i="55"/>
  <c r="V100" i="55"/>
  <c r="R100" i="55"/>
  <c r="N100" i="55"/>
  <c r="J100" i="55"/>
  <c r="BA100" i="55"/>
  <c r="AW100" i="55"/>
  <c r="AS100" i="55"/>
  <c r="AO100" i="55"/>
  <c r="AK100" i="55"/>
  <c r="AG100" i="55"/>
  <c r="AC100" i="55"/>
  <c r="Y100" i="55"/>
  <c r="U100" i="55"/>
  <c r="Q100" i="55"/>
  <c r="M100" i="55"/>
  <c r="I100" i="55"/>
  <c r="BC86" i="55"/>
  <c r="AY86" i="55"/>
  <c r="AU86" i="55"/>
  <c r="AQ86" i="55"/>
  <c r="AM86" i="55"/>
  <c r="AI86" i="55"/>
  <c r="AE86" i="55"/>
  <c r="AA86" i="55"/>
  <c r="W86" i="55"/>
  <c r="S86" i="55"/>
  <c r="O86" i="55"/>
  <c r="K86" i="55"/>
  <c r="G86" i="55"/>
  <c r="BB86" i="55"/>
  <c r="AX86" i="55"/>
  <c r="AT86" i="55"/>
  <c r="AP86" i="55"/>
  <c r="AL86" i="55"/>
  <c r="AH86" i="55"/>
  <c r="AD86" i="55"/>
  <c r="Z86" i="55"/>
  <c r="V86" i="55"/>
  <c r="R86" i="55"/>
  <c r="N86" i="55"/>
  <c r="J86" i="55"/>
  <c r="BA86" i="55"/>
  <c r="AW86" i="55"/>
  <c r="AS86" i="55"/>
  <c r="AO86" i="55"/>
  <c r="AK86" i="55"/>
  <c r="AG86" i="55"/>
  <c r="AC86" i="55"/>
  <c r="Y86" i="55"/>
  <c r="U86" i="55"/>
  <c r="Q86" i="55"/>
  <c r="M86" i="55"/>
  <c r="I86" i="55"/>
  <c r="BD86" i="55"/>
  <c r="AZ86" i="55"/>
  <c r="AV86" i="55"/>
  <c r="AR86" i="55"/>
  <c r="AN86" i="55"/>
  <c r="AJ86" i="55"/>
  <c r="AF86" i="55"/>
  <c r="AB86" i="55"/>
  <c r="X86" i="55"/>
  <c r="T86" i="55"/>
  <c r="P86" i="55"/>
  <c r="L86" i="55"/>
  <c r="H86" i="55"/>
  <c r="BB99" i="55"/>
  <c r="AX99" i="55"/>
  <c r="AT99" i="55"/>
  <c r="AP99" i="55"/>
  <c r="AL99" i="55"/>
  <c r="AH99" i="55"/>
  <c r="AD99" i="55"/>
  <c r="Z99" i="55"/>
  <c r="V99" i="55"/>
  <c r="R99" i="55"/>
  <c r="N99" i="55"/>
  <c r="J99" i="55"/>
  <c r="BA99" i="55"/>
  <c r="AW99" i="55"/>
  <c r="AS99" i="55"/>
  <c r="AO99" i="55"/>
  <c r="AK99" i="55"/>
  <c r="AG99" i="55"/>
  <c r="AC99" i="55"/>
  <c r="Y99" i="55"/>
  <c r="U99" i="55"/>
  <c r="Q99" i="55"/>
  <c r="M99" i="55"/>
  <c r="I99" i="55"/>
  <c r="BD99" i="55"/>
  <c r="AZ99" i="55"/>
  <c r="AV99" i="55"/>
  <c r="AR99" i="55"/>
  <c r="AN99" i="55"/>
  <c r="AJ99" i="55"/>
  <c r="AF99" i="55"/>
  <c r="AB99" i="55"/>
  <c r="X99" i="55"/>
  <c r="T99" i="55"/>
  <c r="P99" i="55"/>
  <c r="L99" i="55"/>
  <c r="H99" i="55"/>
  <c r="BC99" i="55"/>
  <c r="AY99" i="55"/>
  <c r="AU99" i="55"/>
  <c r="AQ99" i="55"/>
  <c r="AM99" i="55"/>
  <c r="AI99" i="55"/>
  <c r="AE99" i="55"/>
  <c r="AA99" i="55"/>
  <c r="W99" i="55"/>
  <c r="S99" i="55"/>
  <c r="O99" i="55"/>
  <c r="K99" i="55"/>
  <c r="G99" i="55"/>
  <c r="BB97" i="55"/>
  <c r="AX97" i="55"/>
  <c r="AT97" i="55"/>
  <c r="AP97" i="55"/>
  <c r="AL97" i="55"/>
  <c r="AH97" i="55"/>
  <c r="AD97" i="55"/>
  <c r="BA97" i="55"/>
  <c r="AW97" i="55"/>
  <c r="AS97" i="55"/>
  <c r="AO97" i="55"/>
  <c r="AK97" i="55"/>
  <c r="AG97" i="55"/>
  <c r="AC97" i="55"/>
  <c r="Y97" i="55"/>
  <c r="BD97" i="55"/>
  <c r="AZ97" i="55"/>
  <c r="AV97" i="55"/>
  <c r="AR97" i="55"/>
  <c r="AN97" i="55"/>
  <c r="AJ97" i="55"/>
  <c r="AF97" i="55"/>
  <c r="AB97" i="55"/>
  <c r="BC97" i="55"/>
  <c r="AY97" i="55"/>
  <c r="AU97" i="55"/>
  <c r="AQ97" i="55"/>
  <c r="AM97" i="55"/>
  <c r="AI97" i="55"/>
  <c r="AE97" i="55"/>
  <c r="AA97" i="55"/>
  <c r="Z97" i="55"/>
  <c r="U97" i="55"/>
  <c r="Q97" i="55"/>
  <c r="M97" i="55"/>
  <c r="I97" i="55"/>
  <c r="X97" i="55"/>
  <c r="T97" i="55"/>
  <c r="P97" i="55"/>
  <c r="L97" i="55"/>
  <c r="H97" i="55"/>
  <c r="W97" i="55"/>
  <c r="S97" i="55"/>
  <c r="O97" i="55"/>
  <c r="K97" i="55"/>
  <c r="G97" i="55"/>
  <c r="V97" i="55"/>
  <c r="R97" i="55"/>
  <c r="N97" i="55"/>
  <c r="J97" i="55"/>
  <c r="BC96" i="55"/>
  <c r="AY96" i="55"/>
  <c r="AU96" i="55"/>
  <c r="AQ96" i="55"/>
  <c r="AM96" i="55"/>
  <c r="AI96" i="55"/>
  <c r="AE96" i="55"/>
  <c r="AA96" i="55"/>
  <c r="W96" i="55"/>
  <c r="S96" i="55"/>
  <c r="O96" i="55"/>
  <c r="K96" i="55"/>
  <c r="G96" i="55"/>
  <c r="BB96" i="55"/>
  <c r="AX96" i="55"/>
  <c r="AT96" i="55"/>
  <c r="AP96" i="55"/>
  <c r="AL96" i="55"/>
  <c r="AH96" i="55"/>
  <c r="AD96" i="55"/>
  <c r="Z96" i="55"/>
  <c r="V96" i="55"/>
  <c r="R96" i="55"/>
  <c r="N96" i="55"/>
  <c r="J96" i="55"/>
  <c r="BA96" i="55"/>
  <c r="AW96" i="55"/>
  <c r="AS96" i="55"/>
  <c r="AO96" i="55"/>
  <c r="AK96" i="55"/>
  <c r="AG96" i="55"/>
  <c r="AC96" i="55"/>
  <c r="Y96" i="55"/>
  <c r="U96" i="55"/>
  <c r="Q96" i="55"/>
  <c r="M96" i="55"/>
  <c r="I96" i="55"/>
  <c r="BD96" i="55"/>
  <c r="AZ96" i="55"/>
  <c r="AV96" i="55"/>
  <c r="AR96" i="55"/>
  <c r="AN96" i="55"/>
  <c r="AJ96" i="55"/>
  <c r="AF96" i="55"/>
  <c r="AB96" i="55"/>
  <c r="X96" i="55"/>
  <c r="T96" i="55"/>
  <c r="P96" i="55"/>
  <c r="L96" i="55"/>
  <c r="H96" i="55"/>
  <c r="BD110" i="55"/>
  <c r="AZ110" i="55"/>
  <c r="AV110" i="55"/>
  <c r="AR110" i="55"/>
  <c r="AN110" i="55"/>
  <c r="AJ110" i="55"/>
  <c r="AF110" i="55"/>
  <c r="AB110" i="55"/>
  <c r="X110" i="55"/>
  <c r="T110" i="55"/>
  <c r="P110" i="55"/>
  <c r="L110" i="55"/>
  <c r="H110" i="55"/>
  <c r="BC110" i="55"/>
  <c r="AY110" i="55"/>
  <c r="AU110" i="55"/>
  <c r="AQ110" i="55"/>
  <c r="AM110" i="55"/>
  <c r="AI110" i="55"/>
  <c r="AE110" i="55"/>
  <c r="AA110" i="55"/>
  <c r="W110" i="55"/>
  <c r="S110" i="55"/>
  <c r="O110" i="55"/>
  <c r="K110" i="55"/>
  <c r="G110" i="55"/>
  <c r="BB110" i="55"/>
  <c r="AX110" i="55"/>
  <c r="AT110" i="55"/>
  <c r="AP110" i="55"/>
  <c r="AL110" i="55"/>
  <c r="AH110" i="55"/>
  <c r="AD110" i="55"/>
  <c r="Z110" i="55"/>
  <c r="V110" i="55"/>
  <c r="R110" i="55"/>
  <c r="N110" i="55"/>
  <c r="J110" i="55"/>
  <c r="BA110" i="55"/>
  <c r="AW110" i="55"/>
  <c r="AS110" i="55"/>
  <c r="AO110" i="55"/>
  <c r="AK110" i="55"/>
  <c r="AG110" i="55"/>
  <c r="AC110" i="55"/>
  <c r="Y110" i="55"/>
  <c r="U110" i="55"/>
  <c r="Q110" i="55"/>
  <c r="M110" i="55"/>
  <c r="I110" i="55"/>
  <c r="BA91" i="55"/>
  <c r="AW91" i="55"/>
  <c r="AS91" i="55"/>
  <c r="AO91" i="55"/>
  <c r="AK91" i="55"/>
  <c r="AG91" i="55"/>
  <c r="AC91" i="55"/>
  <c r="Y91" i="55"/>
  <c r="U91" i="55"/>
  <c r="Q91" i="55"/>
  <c r="M91" i="55"/>
  <c r="I91" i="55"/>
  <c r="BD91" i="55"/>
  <c r="AZ91" i="55"/>
  <c r="AV91" i="55"/>
  <c r="AR91" i="55"/>
  <c r="AN91" i="55"/>
  <c r="AJ91" i="55"/>
  <c r="AF91" i="55"/>
  <c r="AB91" i="55"/>
  <c r="X91" i="55"/>
  <c r="T91" i="55"/>
  <c r="P91" i="55"/>
  <c r="L91" i="55"/>
  <c r="H91" i="55"/>
  <c r="BC91" i="55"/>
  <c r="AY91" i="55"/>
  <c r="AU91" i="55"/>
  <c r="AQ91" i="55"/>
  <c r="AM91" i="55"/>
  <c r="AI91" i="55"/>
  <c r="AE91" i="55"/>
  <c r="AA91" i="55"/>
  <c r="W91" i="55"/>
  <c r="S91" i="55"/>
  <c r="O91" i="55"/>
  <c r="K91" i="55"/>
  <c r="G91" i="55"/>
  <c r="BB91" i="55"/>
  <c r="AX91" i="55"/>
  <c r="AT91" i="55"/>
  <c r="AP91" i="55"/>
  <c r="AL91" i="55"/>
  <c r="AH91" i="55"/>
  <c r="AD91" i="55"/>
  <c r="Z91" i="55"/>
  <c r="V91" i="55"/>
  <c r="R91" i="55"/>
  <c r="N91" i="55"/>
  <c r="J91" i="55"/>
  <c r="BA93" i="55"/>
  <c r="AW93" i="55"/>
  <c r="AS93" i="55"/>
  <c r="AO93" i="55"/>
  <c r="AK93" i="55"/>
  <c r="AG93" i="55"/>
  <c r="AC93" i="55"/>
  <c r="Y93" i="55"/>
  <c r="U93" i="55"/>
  <c r="Q93" i="55"/>
  <c r="M93" i="55"/>
  <c r="I93" i="55"/>
  <c r="BD93" i="55"/>
  <c r="AZ93" i="55"/>
  <c r="AV93" i="55"/>
  <c r="AR93" i="55"/>
  <c r="AN93" i="55"/>
  <c r="AJ93" i="55"/>
  <c r="AF93" i="55"/>
  <c r="AB93" i="55"/>
  <c r="X93" i="55"/>
  <c r="T93" i="55"/>
  <c r="P93" i="55"/>
  <c r="L93" i="55"/>
  <c r="H93" i="55"/>
  <c r="BC93" i="55"/>
  <c r="AY93" i="55"/>
  <c r="AU93" i="55"/>
  <c r="AQ93" i="55"/>
  <c r="AM93" i="55"/>
  <c r="AI93" i="55"/>
  <c r="AE93" i="55"/>
  <c r="AA93" i="55"/>
  <c r="W93" i="55"/>
  <c r="S93" i="55"/>
  <c r="O93" i="55"/>
  <c r="K93" i="55"/>
  <c r="G93" i="55"/>
  <c r="BB93" i="55"/>
  <c r="AX93" i="55"/>
  <c r="AT93" i="55"/>
  <c r="AP93" i="55"/>
  <c r="AL93" i="55"/>
  <c r="AH93" i="55"/>
  <c r="AD93" i="55"/>
  <c r="Z93" i="55"/>
  <c r="V93" i="55"/>
  <c r="R93" i="55"/>
  <c r="N93" i="55"/>
  <c r="J93" i="55"/>
  <c r="BD108" i="55"/>
  <c r="AZ108" i="55"/>
  <c r="AV108" i="55"/>
  <c r="AR108" i="55"/>
  <c r="AN108" i="55"/>
  <c r="AJ108" i="55"/>
  <c r="AF108" i="55"/>
  <c r="AB108" i="55"/>
  <c r="X108" i="55"/>
  <c r="T108" i="55"/>
  <c r="P108" i="55"/>
  <c r="L108" i="55"/>
  <c r="H108" i="55"/>
  <c r="BC108" i="55"/>
  <c r="AY108" i="55"/>
  <c r="AU108" i="55"/>
  <c r="AQ108" i="55"/>
  <c r="AM108" i="55"/>
  <c r="AI108" i="55"/>
  <c r="AE108" i="55"/>
  <c r="AA108" i="55"/>
  <c r="W108" i="55"/>
  <c r="S108" i="55"/>
  <c r="O108" i="55"/>
  <c r="K108" i="55"/>
  <c r="G108" i="55"/>
  <c r="BB108" i="55"/>
  <c r="AX108" i="55"/>
  <c r="AT108" i="55"/>
  <c r="AP108" i="55"/>
  <c r="AL108" i="55"/>
  <c r="AH108" i="55"/>
  <c r="AD108" i="55"/>
  <c r="Z108" i="55"/>
  <c r="V108" i="55"/>
  <c r="R108" i="55"/>
  <c r="N108" i="55"/>
  <c r="J108" i="55"/>
  <c r="BA108" i="55"/>
  <c r="AW108" i="55"/>
  <c r="AS108" i="55"/>
  <c r="AO108" i="55"/>
  <c r="AK108" i="55"/>
  <c r="AG108" i="55"/>
  <c r="AC108" i="55"/>
  <c r="Y108" i="55"/>
  <c r="U108" i="55"/>
  <c r="Q108" i="55"/>
  <c r="M108" i="55"/>
  <c r="I108" i="55"/>
  <c r="BC92" i="55"/>
  <c r="AY92" i="55"/>
  <c r="AU92" i="55"/>
  <c r="AQ92" i="55"/>
  <c r="AM92" i="55"/>
  <c r="AI92" i="55"/>
  <c r="AE92" i="55"/>
  <c r="AA92" i="55"/>
  <c r="W92" i="55"/>
  <c r="S92" i="55"/>
  <c r="O92" i="55"/>
  <c r="K92" i="55"/>
  <c r="G92" i="55"/>
  <c r="BB92" i="55"/>
  <c r="AX92" i="55"/>
  <c r="AT92" i="55"/>
  <c r="AP92" i="55"/>
  <c r="AL92" i="55"/>
  <c r="AH92" i="55"/>
  <c r="AD92" i="55"/>
  <c r="Z92" i="55"/>
  <c r="V92" i="55"/>
  <c r="R92" i="55"/>
  <c r="N92" i="55"/>
  <c r="J92" i="55"/>
  <c r="BA92" i="55"/>
  <c r="AW92" i="55"/>
  <c r="AS92" i="55"/>
  <c r="AO92" i="55"/>
  <c r="AK92" i="55"/>
  <c r="AG92" i="55"/>
  <c r="AC92" i="55"/>
  <c r="Y92" i="55"/>
  <c r="U92" i="55"/>
  <c r="Q92" i="55"/>
  <c r="M92" i="55"/>
  <c r="I92" i="55"/>
  <c r="BD92" i="55"/>
  <c r="AZ92" i="55"/>
  <c r="AV92" i="55"/>
  <c r="AR92" i="55"/>
  <c r="AN92" i="55"/>
  <c r="AJ92" i="55"/>
  <c r="AF92" i="55"/>
  <c r="AB92" i="55"/>
  <c r="X92" i="55"/>
  <c r="T92" i="55"/>
  <c r="P92" i="55"/>
  <c r="L92" i="55"/>
  <c r="H92" i="55"/>
  <c r="BD102" i="55"/>
  <c r="AZ102" i="55"/>
  <c r="AV102" i="55"/>
  <c r="AR102" i="55"/>
  <c r="AN102" i="55"/>
  <c r="AJ102" i="55"/>
  <c r="AF102" i="55"/>
  <c r="AB102" i="55"/>
  <c r="X102" i="55"/>
  <c r="T102" i="55"/>
  <c r="P102" i="55"/>
  <c r="L102" i="55"/>
  <c r="H102" i="55"/>
  <c r="BC102" i="55"/>
  <c r="AY102" i="55"/>
  <c r="AU102" i="55"/>
  <c r="AQ102" i="55"/>
  <c r="AM102" i="55"/>
  <c r="AI102" i="55"/>
  <c r="AE102" i="55"/>
  <c r="AA102" i="55"/>
  <c r="W102" i="55"/>
  <c r="S102" i="55"/>
  <c r="O102" i="55"/>
  <c r="K102" i="55"/>
  <c r="G102" i="55"/>
  <c r="BB102" i="55"/>
  <c r="AX102" i="55"/>
  <c r="AT102" i="55"/>
  <c r="AP102" i="55"/>
  <c r="AL102" i="55"/>
  <c r="AH102" i="55"/>
  <c r="AD102" i="55"/>
  <c r="Z102" i="55"/>
  <c r="V102" i="55"/>
  <c r="R102" i="55"/>
  <c r="N102" i="55"/>
  <c r="J102" i="55"/>
  <c r="BA102" i="55"/>
  <c r="AW102" i="55"/>
  <c r="AS102" i="55"/>
  <c r="AO102" i="55"/>
  <c r="AK102" i="55"/>
  <c r="AG102" i="55"/>
  <c r="AC102" i="55"/>
  <c r="Y102" i="55"/>
  <c r="U102" i="55"/>
  <c r="Q102" i="55"/>
  <c r="M102" i="55"/>
  <c r="I102" i="55"/>
  <c r="J47" i="55"/>
  <c r="O47" i="57"/>
  <c r="N47" i="57"/>
  <c r="M47" i="57"/>
  <c r="L47" i="57"/>
  <c r="O44" i="57"/>
  <c r="N44" i="57"/>
  <c r="M44" i="57"/>
  <c r="L44" i="57"/>
  <c r="O43" i="57"/>
  <c r="N43" i="57"/>
  <c r="M43" i="57"/>
  <c r="L43" i="57"/>
  <c r="O42" i="57"/>
  <c r="N42" i="57"/>
  <c r="M42" i="57"/>
  <c r="L42" i="57"/>
  <c r="O41" i="57"/>
  <c r="N41" i="57"/>
  <c r="M41" i="57"/>
  <c r="L41" i="57"/>
  <c r="O40" i="57"/>
  <c r="N40" i="57"/>
  <c r="M40" i="57"/>
  <c r="L40" i="57"/>
  <c r="O39" i="57"/>
  <c r="N39" i="57"/>
  <c r="M39" i="57"/>
  <c r="L39" i="57"/>
  <c r="O38" i="57"/>
  <c r="N38" i="57"/>
  <c r="M38" i="57"/>
  <c r="L38" i="57"/>
  <c r="O37" i="57"/>
  <c r="N37" i="57"/>
  <c r="M37" i="57"/>
  <c r="L37" i="57"/>
  <c r="O36" i="57"/>
  <c r="N36" i="57"/>
  <c r="M36" i="57"/>
  <c r="L36" i="57"/>
  <c r="O35" i="57"/>
  <c r="N35" i="57"/>
  <c r="M35" i="57"/>
  <c r="L35" i="57"/>
  <c r="O34" i="57"/>
  <c r="N34" i="57"/>
  <c r="M34" i="57"/>
  <c r="L34" i="57"/>
  <c r="O33" i="57"/>
  <c r="N33" i="57"/>
  <c r="M33" i="57"/>
  <c r="L33" i="57"/>
  <c r="O32" i="57"/>
  <c r="N32" i="57"/>
  <c r="M32" i="57"/>
  <c r="L32" i="57"/>
  <c r="O31" i="57"/>
  <c r="N31" i="57"/>
  <c r="M31" i="57"/>
  <c r="L31" i="57"/>
  <c r="O30" i="57"/>
  <c r="N30" i="57"/>
  <c r="M30" i="57"/>
  <c r="L30" i="57"/>
  <c r="O29" i="57"/>
  <c r="N29" i="57"/>
  <c r="M29" i="57"/>
  <c r="L29" i="57"/>
  <c r="O28" i="57"/>
  <c r="N28" i="57"/>
  <c r="M28" i="57"/>
  <c r="L28" i="57"/>
  <c r="O27" i="57"/>
  <c r="N27" i="57"/>
  <c r="M27" i="57"/>
  <c r="L27" i="57"/>
  <c r="O26" i="57"/>
  <c r="N26" i="57"/>
  <c r="M26" i="57"/>
  <c r="L26" i="57"/>
  <c r="O25" i="57"/>
  <c r="N25" i="57"/>
  <c r="M25" i="57"/>
  <c r="L25" i="57"/>
  <c r="O24" i="57"/>
  <c r="N24" i="57"/>
  <c r="M24" i="57"/>
  <c r="L24" i="57"/>
  <c r="O23" i="57"/>
  <c r="N23" i="57"/>
  <c r="M23" i="57"/>
  <c r="L23" i="57"/>
  <c r="O22" i="57"/>
  <c r="N22" i="57"/>
  <c r="M22" i="57"/>
  <c r="L22" i="57"/>
  <c r="O21" i="57"/>
  <c r="N21" i="57"/>
  <c r="M21" i="57"/>
  <c r="L21" i="57"/>
  <c r="O20" i="57"/>
  <c r="N20" i="57"/>
  <c r="M20" i="57"/>
  <c r="L20" i="57"/>
  <c r="O19" i="57"/>
  <c r="N19" i="57"/>
  <c r="M19" i="57"/>
  <c r="L19" i="57"/>
  <c r="Q16" i="58" l="1"/>
  <c r="P14" i="58"/>
  <c r="P15" i="58" s="1"/>
  <c r="P48" i="58"/>
  <c r="P49" i="58" s="1"/>
  <c r="Q50" i="58"/>
  <c r="J82" i="55"/>
  <c r="J83" i="55" s="1"/>
  <c r="K84" i="55"/>
  <c r="I47" i="55"/>
  <c r="K116" i="55"/>
  <c r="J114" i="55"/>
  <c r="J115" i="55" s="1"/>
  <c r="O182" i="55"/>
  <c r="N180" i="55"/>
  <c r="N181" i="55" s="1"/>
  <c r="O150" i="55"/>
  <c r="N148" i="55"/>
  <c r="N149" i="55" s="1"/>
  <c r="E141" i="55"/>
  <c r="E136" i="55"/>
  <c r="E125" i="55"/>
  <c r="E120" i="55"/>
  <c r="E130" i="55"/>
  <c r="E90" i="55"/>
  <c r="E95" i="55"/>
  <c r="E119" i="55"/>
  <c r="E142" i="55"/>
  <c r="E118" i="55"/>
  <c r="E131" i="55"/>
  <c r="E126" i="55"/>
  <c r="E137" i="55"/>
  <c r="E138" i="55"/>
  <c r="E121" i="55"/>
  <c r="E124" i="55"/>
  <c r="E139" i="55"/>
  <c r="E122" i="55"/>
  <c r="E135" i="55"/>
  <c r="E128" i="55"/>
  <c r="E133" i="55"/>
  <c r="E123" i="55"/>
  <c r="E129" i="55"/>
  <c r="E132" i="55"/>
  <c r="E134" i="55"/>
  <c r="E127" i="55"/>
  <c r="E140" i="55"/>
  <c r="E98" i="55"/>
  <c r="E87" i="55"/>
  <c r="E106" i="55"/>
  <c r="E104" i="55"/>
  <c r="E105" i="55"/>
  <c r="E103" i="55"/>
  <c r="E99" i="55"/>
  <c r="E92" i="55"/>
  <c r="E97" i="55"/>
  <c r="E93" i="55"/>
  <c r="E102" i="55"/>
  <c r="E108" i="55"/>
  <c r="E91" i="55"/>
  <c r="E86" i="55"/>
  <c r="E107" i="55"/>
  <c r="E88" i="55"/>
  <c r="E94" i="55"/>
  <c r="E110" i="55"/>
  <c r="E96" i="55"/>
  <c r="E100" i="55"/>
  <c r="E101" i="55"/>
  <c r="E89" i="55"/>
  <c r="K47" i="55"/>
  <c r="L48" i="55"/>
  <c r="I48" i="57"/>
  <c r="B2" i="57"/>
  <c r="A19" i="57"/>
  <c r="A20" i="57" s="1"/>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18" i="54"/>
  <c r="A19" i="54" s="1"/>
  <c r="A20" i="54" s="1"/>
  <c r="A21" i="54" s="1"/>
  <c r="A22" i="54" s="1"/>
  <c r="A23" i="54" s="1"/>
  <c r="A24" i="54" s="1"/>
  <c r="A25" i="54" s="1"/>
  <c r="A26" i="54" s="1"/>
  <c r="A27" i="54" s="1"/>
  <c r="A28" i="54" s="1"/>
  <c r="A29" i="54" s="1"/>
  <c r="A30" i="54" s="1"/>
  <c r="A31" i="54" s="1"/>
  <c r="A32" i="54" s="1"/>
  <c r="A33" i="54" s="1"/>
  <c r="A34" i="54" s="1"/>
  <c r="A35" i="54" s="1"/>
  <c r="A36" i="54" s="1"/>
  <c r="A37" i="54" s="1"/>
  <c r="A38" i="54" s="1"/>
  <c r="A39" i="54" s="1"/>
  <c r="A40" i="54" s="1"/>
  <c r="A41" i="54" s="1"/>
  <c r="A42" i="54" s="1"/>
  <c r="A43" i="54" s="1"/>
  <c r="A10" i="56"/>
  <c r="A11" i="56" s="1"/>
  <c r="A12" i="56" s="1"/>
  <c r="A13" i="56" s="1"/>
  <c r="A14" i="56" s="1"/>
  <c r="A15" i="56" s="1"/>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E19" i="57" a="1"/>
  <c r="E19" i="57" s="1"/>
  <c r="C19" i="57" a="1"/>
  <c r="C19" i="57" s="1"/>
  <c r="B19" i="57" a="1"/>
  <c r="B22" i="57" s="1"/>
  <c r="D18" i="57"/>
  <c r="D86" i="60" l="1"/>
  <c r="I51" i="57"/>
  <c r="D9" i="57"/>
  <c r="R50" i="58"/>
  <c r="Q48" i="58"/>
  <c r="Q49" i="58" s="1"/>
  <c r="Q14" i="58"/>
  <c r="Q15" i="58" s="1"/>
  <c r="R16" i="58"/>
  <c r="L116" i="55"/>
  <c r="K114" i="55"/>
  <c r="K115" i="55" s="1"/>
  <c r="K82" i="55"/>
  <c r="K83" i="55" s="1"/>
  <c r="L84" i="55"/>
  <c r="O148" i="55"/>
  <c r="O149" i="55" s="1"/>
  <c r="P150" i="55"/>
  <c r="P182" i="55"/>
  <c r="O180" i="55"/>
  <c r="O181" i="55" s="1"/>
  <c r="L47" i="55"/>
  <c r="M48" i="55"/>
  <c r="E38" i="57"/>
  <c r="E34" i="57"/>
  <c r="E26" i="57"/>
  <c r="E22" i="57"/>
  <c r="E29" i="57"/>
  <c r="E32" i="57"/>
  <c r="E42" i="57"/>
  <c r="E30" i="57"/>
  <c r="E41" i="57"/>
  <c r="E37" i="57"/>
  <c r="E33" i="57"/>
  <c r="E25" i="57"/>
  <c r="E21" i="57"/>
  <c r="E44" i="57"/>
  <c r="E40" i="57"/>
  <c r="E36" i="57"/>
  <c r="E28" i="57"/>
  <c r="E24" i="57"/>
  <c r="E20" i="57"/>
  <c r="E43" i="57"/>
  <c r="E39" i="57"/>
  <c r="E35" i="57"/>
  <c r="E31" i="57"/>
  <c r="E27" i="57"/>
  <c r="E23" i="57"/>
  <c r="C42" i="57"/>
  <c r="C38" i="57"/>
  <c r="C34" i="57"/>
  <c r="C30" i="57"/>
  <c r="C26" i="57"/>
  <c r="C22" i="57"/>
  <c r="C37" i="57"/>
  <c r="C29" i="57"/>
  <c r="C21" i="57"/>
  <c r="C44" i="57"/>
  <c r="C40" i="57"/>
  <c r="C36" i="57"/>
  <c r="C32" i="57"/>
  <c r="C28" i="57"/>
  <c r="C24" i="57"/>
  <c r="C20" i="57"/>
  <c r="C41" i="57"/>
  <c r="C33" i="57"/>
  <c r="C25" i="57"/>
  <c r="C43" i="57"/>
  <c r="C39" i="57"/>
  <c r="C35" i="57"/>
  <c r="C31" i="57"/>
  <c r="C27" i="57"/>
  <c r="C23" i="57"/>
  <c r="B41" i="57"/>
  <c r="B37" i="57"/>
  <c r="B33" i="57"/>
  <c r="B29" i="57"/>
  <c r="B25" i="57"/>
  <c r="B21" i="57"/>
  <c r="B44" i="57"/>
  <c r="B40" i="57"/>
  <c r="B36" i="57"/>
  <c r="B32" i="57"/>
  <c r="B28" i="57"/>
  <c r="B24" i="57"/>
  <c r="B20" i="57"/>
  <c r="B43" i="57"/>
  <c r="B39" i="57"/>
  <c r="B35" i="57"/>
  <c r="B31" i="57"/>
  <c r="B27" i="57"/>
  <c r="B23" i="57"/>
  <c r="B19" i="57"/>
  <c r="B42" i="57"/>
  <c r="B38" i="57"/>
  <c r="B34" i="57"/>
  <c r="B30" i="57"/>
  <c r="B26" i="57"/>
  <c r="R48" i="58" l="1"/>
  <c r="R49" i="58" s="1"/>
  <c r="S50" i="58"/>
  <c r="R14" i="58"/>
  <c r="R15" i="58" s="1"/>
  <c r="S16" i="58"/>
  <c r="L82" i="55"/>
  <c r="L83" i="55" s="1"/>
  <c r="M84" i="55"/>
  <c r="M116" i="55"/>
  <c r="L114" i="55"/>
  <c r="L115" i="55" s="1"/>
  <c r="P180" i="55"/>
  <c r="P181" i="55" s="1"/>
  <c r="Q182" i="55"/>
  <c r="P148" i="55"/>
  <c r="P149" i="55" s="1"/>
  <c r="Q150" i="55"/>
  <c r="N48" i="55"/>
  <c r="M47" i="55"/>
  <c r="J45" i="57"/>
  <c r="H45" i="57"/>
  <c r="G45" i="57"/>
  <c r="F45" i="57"/>
  <c r="J48" i="57" l="1"/>
  <c r="O45" i="57"/>
  <c r="E95" i="34" s="1"/>
  <c r="H48" i="57"/>
  <c r="M45" i="57"/>
  <c r="E91" i="34" s="1"/>
  <c r="F48" i="57"/>
  <c r="L45" i="57"/>
  <c r="E89" i="34" s="1"/>
  <c r="G48" i="57"/>
  <c r="N45" i="57"/>
  <c r="E93" i="34" s="1"/>
  <c r="S48" i="58"/>
  <c r="S49" i="58" s="1"/>
  <c r="T50" i="58"/>
  <c r="S14" i="58"/>
  <c r="S15" i="58" s="1"/>
  <c r="T16" i="58"/>
  <c r="M82" i="55"/>
  <c r="M83" i="55" s="1"/>
  <c r="N84" i="55"/>
  <c r="N116" i="55"/>
  <c r="M114" i="55"/>
  <c r="M115" i="55" s="1"/>
  <c r="R150" i="55"/>
  <c r="Q148" i="55"/>
  <c r="Q149" i="55" s="1"/>
  <c r="Q180" i="55"/>
  <c r="Q181" i="55" s="1"/>
  <c r="R182" i="55"/>
  <c r="O48" i="55"/>
  <c r="N47" i="55"/>
  <c r="D8" i="57"/>
  <c r="D10" i="57"/>
  <c r="C49" i="56"/>
  <c r="B2" i="56"/>
  <c r="H36" i="56"/>
  <c r="I10" i="56"/>
  <c r="I35" i="56"/>
  <c r="I34" i="56"/>
  <c r="I33" i="56"/>
  <c r="I32" i="56"/>
  <c r="I31" i="56"/>
  <c r="I30" i="56"/>
  <c r="I29" i="56"/>
  <c r="I28" i="56"/>
  <c r="I27" i="56"/>
  <c r="I26" i="56"/>
  <c r="I25" i="56"/>
  <c r="I24" i="56"/>
  <c r="I23" i="56"/>
  <c r="I22" i="56"/>
  <c r="I21" i="56"/>
  <c r="I20" i="56"/>
  <c r="I19" i="56"/>
  <c r="I18" i="56"/>
  <c r="I17" i="56"/>
  <c r="I16" i="56"/>
  <c r="I15" i="56"/>
  <c r="I14" i="56"/>
  <c r="I13" i="56"/>
  <c r="I12" i="56"/>
  <c r="I11" i="56"/>
  <c r="D84" i="60" l="1"/>
  <c r="G51" i="57"/>
  <c r="N48" i="57"/>
  <c r="E85" i="34"/>
  <c r="D83" i="60"/>
  <c r="F51" i="57"/>
  <c r="L48" i="57"/>
  <c r="E87" i="34"/>
  <c r="D85" i="60"/>
  <c r="H51" i="57"/>
  <c r="M48" i="57"/>
  <c r="D87" i="60"/>
  <c r="J51" i="57"/>
  <c r="O48" i="57"/>
  <c r="T48" i="58"/>
  <c r="T49" i="58" s="1"/>
  <c r="U50" i="58"/>
  <c r="U16" i="58"/>
  <c r="T14" i="58"/>
  <c r="T15" i="58" s="1"/>
  <c r="N82" i="55"/>
  <c r="N83" i="55" s="1"/>
  <c r="O84" i="55"/>
  <c r="O116" i="55"/>
  <c r="N114" i="55"/>
  <c r="N115" i="55" s="1"/>
  <c r="S182" i="55"/>
  <c r="R180" i="55"/>
  <c r="R181" i="55" s="1"/>
  <c r="R148" i="55"/>
  <c r="R149" i="55" s="1"/>
  <c r="S150" i="55"/>
  <c r="O47" i="55"/>
  <c r="P48" i="55"/>
  <c r="D7" i="57"/>
  <c r="C15" i="60" s="1"/>
  <c r="I36" i="56"/>
  <c r="V16" i="58" l="1"/>
  <c r="U14" i="58"/>
  <c r="U15" i="58" s="1"/>
  <c r="V50" i="58"/>
  <c r="U48" i="58"/>
  <c r="U49" i="58" s="1"/>
  <c r="P116" i="55"/>
  <c r="O114" i="55"/>
  <c r="O115" i="55" s="1"/>
  <c r="O82" i="55"/>
  <c r="O83" i="55" s="1"/>
  <c r="P84" i="55"/>
  <c r="T150" i="55"/>
  <c r="S148" i="55"/>
  <c r="S149" i="55" s="1"/>
  <c r="T182" i="55"/>
  <c r="S180" i="55"/>
  <c r="S181" i="55" s="1"/>
  <c r="P47" i="55"/>
  <c r="Q48" i="55"/>
  <c r="D9" i="56"/>
  <c r="V14" i="58" l="1"/>
  <c r="V15" i="58" s="1"/>
  <c r="W16" i="58"/>
  <c r="W50" i="58"/>
  <c r="V48" i="58"/>
  <c r="V49" i="58" s="1"/>
  <c r="P82" i="55"/>
  <c r="P83" i="55" s="1"/>
  <c r="Q84" i="55"/>
  <c r="Q116" i="55"/>
  <c r="P114" i="55"/>
  <c r="P115" i="55" s="1"/>
  <c r="T180" i="55"/>
  <c r="T181" i="55" s="1"/>
  <c r="U182" i="55"/>
  <c r="T148" i="55"/>
  <c r="T149" i="55" s="1"/>
  <c r="U150" i="55"/>
  <c r="R48" i="55"/>
  <c r="Q47" i="55"/>
  <c r="P10" i="56"/>
  <c r="P36" i="56" l="1"/>
  <c r="X16" i="58"/>
  <c r="W14" i="58"/>
  <c r="W15" i="58" s="1"/>
  <c r="W48" i="58"/>
  <c r="W49" i="58" s="1"/>
  <c r="X50" i="58"/>
  <c r="Q82" i="55"/>
  <c r="Q83" i="55" s="1"/>
  <c r="R84" i="55"/>
  <c r="R116" i="55"/>
  <c r="Q114" i="55"/>
  <c r="Q115" i="55" s="1"/>
  <c r="V150" i="55"/>
  <c r="U148" i="55"/>
  <c r="U149" i="55" s="1"/>
  <c r="U180" i="55"/>
  <c r="U181" i="55" s="1"/>
  <c r="V182" i="55"/>
  <c r="S48" i="55"/>
  <c r="R47" i="55"/>
  <c r="D17" i="54"/>
  <c r="B2" i="55"/>
  <c r="E16" i="55"/>
  <c r="H15" i="55"/>
  <c r="H14" i="55" s="1"/>
  <c r="X48" i="58" l="1"/>
  <c r="X49" i="58" s="1"/>
  <c r="Y50" i="58"/>
  <c r="Y16" i="58"/>
  <c r="X14" i="58"/>
  <c r="X15" i="58" s="1"/>
  <c r="R82" i="55"/>
  <c r="R83" i="55" s="1"/>
  <c r="S84" i="55"/>
  <c r="S116" i="55"/>
  <c r="R114" i="55"/>
  <c r="R115" i="55" s="1"/>
  <c r="W182" i="55"/>
  <c r="V180" i="55"/>
  <c r="V181" i="55" s="1"/>
  <c r="W150" i="55"/>
  <c r="V148" i="55"/>
  <c r="V149" i="55" s="1"/>
  <c r="S47" i="55"/>
  <c r="T48" i="55"/>
  <c r="I15" i="55"/>
  <c r="Y14" i="58" l="1"/>
  <c r="Y15" i="58" s="1"/>
  <c r="Z16" i="58"/>
  <c r="Z50" i="58"/>
  <c r="Y48" i="58"/>
  <c r="Y49" i="58" s="1"/>
  <c r="S82" i="55"/>
  <c r="S83" i="55" s="1"/>
  <c r="T84" i="55"/>
  <c r="T116" i="55"/>
  <c r="S114" i="55"/>
  <c r="S115" i="55" s="1"/>
  <c r="W148" i="55"/>
  <c r="W149" i="55" s="1"/>
  <c r="X150" i="55"/>
  <c r="X182" i="55"/>
  <c r="W180" i="55"/>
  <c r="W181" i="55" s="1"/>
  <c r="T47" i="55"/>
  <c r="U48" i="55"/>
  <c r="J15" i="55"/>
  <c r="I14" i="55"/>
  <c r="AM43" i="54"/>
  <c r="AL43" i="54"/>
  <c r="AK43" i="54"/>
  <c r="AJ43" i="54"/>
  <c r="AI43" i="54"/>
  <c r="AH43" i="54"/>
  <c r="AG43" i="54"/>
  <c r="AF43" i="54"/>
  <c r="AE43" i="54"/>
  <c r="AD43" i="54"/>
  <c r="AC43" i="54"/>
  <c r="AB43" i="54"/>
  <c r="AA43" i="54"/>
  <c r="Z43" i="54"/>
  <c r="Y43" i="54"/>
  <c r="X43" i="54"/>
  <c r="W43" i="54"/>
  <c r="V43" i="54"/>
  <c r="U43" i="54"/>
  <c r="T43" i="54"/>
  <c r="S43" i="54"/>
  <c r="R43" i="54"/>
  <c r="Q43" i="54"/>
  <c r="P43" i="54"/>
  <c r="AN42" i="54"/>
  <c r="AL42" i="54"/>
  <c r="AK42" i="54"/>
  <c r="AJ42" i="54"/>
  <c r="AI42" i="54"/>
  <c r="AH42" i="54"/>
  <c r="AG42" i="54"/>
  <c r="AF42" i="54"/>
  <c r="AE42" i="54"/>
  <c r="AD42" i="54"/>
  <c r="AC42" i="54"/>
  <c r="AB42" i="54"/>
  <c r="AA42" i="54"/>
  <c r="Z42" i="54"/>
  <c r="Y42" i="54"/>
  <c r="X42" i="54"/>
  <c r="W42" i="54"/>
  <c r="V42" i="54"/>
  <c r="U42" i="54"/>
  <c r="T42" i="54"/>
  <c r="S42" i="54"/>
  <c r="R42" i="54"/>
  <c r="Q42" i="54"/>
  <c r="P42" i="54"/>
  <c r="AN41" i="54"/>
  <c r="AM41" i="54"/>
  <c r="AK41" i="54"/>
  <c r="AJ41" i="54"/>
  <c r="AI41" i="54"/>
  <c r="AH41" i="54"/>
  <c r="AG41" i="54"/>
  <c r="AF41" i="54"/>
  <c r="AE41" i="54"/>
  <c r="AD41" i="54"/>
  <c r="AC41" i="54"/>
  <c r="AB41" i="54"/>
  <c r="AA41" i="54"/>
  <c r="Z41" i="54"/>
  <c r="Y41" i="54"/>
  <c r="X41" i="54"/>
  <c r="W41" i="54"/>
  <c r="V41" i="54"/>
  <c r="U41" i="54"/>
  <c r="T41" i="54"/>
  <c r="S41" i="54"/>
  <c r="R41" i="54"/>
  <c r="Q41" i="54"/>
  <c r="P41" i="54"/>
  <c r="AN40" i="54"/>
  <c r="AM40" i="54"/>
  <c r="AL40" i="54"/>
  <c r="AJ40" i="54"/>
  <c r="AI40" i="54"/>
  <c r="AH40" i="54"/>
  <c r="AG40" i="54"/>
  <c r="AF40" i="54"/>
  <c r="AE40" i="54"/>
  <c r="AD40" i="54"/>
  <c r="AC40" i="54"/>
  <c r="AB40" i="54"/>
  <c r="AA40" i="54"/>
  <c r="Z40" i="54"/>
  <c r="Y40" i="54"/>
  <c r="X40" i="54"/>
  <c r="W40" i="54"/>
  <c r="V40" i="54"/>
  <c r="U40" i="54"/>
  <c r="T40" i="54"/>
  <c r="S40" i="54"/>
  <c r="R40" i="54"/>
  <c r="Q40" i="54"/>
  <c r="P40" i="54"/>
  <c r="AN39" i="54"/>
  <c r="AM39" i="54"/>
  <c r="AL39" i="54"/>
  <c r="AK39" i="54"/>
  <c r="AI39" i="54"/>
  <c r="AH39" i="54"/>
  <c r="AG39" i="54"/>
  <c r="AF39" i="54"/>
  <c r="AE39" i="54"/>
  <c r="AD39" i="54"/>
  <c r="AC39" i="54"/>
  <c r="AB39" i="54"/>
  <c r="AA39" i="54"/>
  <c r="Z39" i="54"/>
  <c r="Y39" i="54"/>
  <c r="X39" i="54"/>
  <c r="W39" i="54"/>
  <c r="V39" i="54"/>
  <c r="U39" i="54"/>
  <c r="T39" i="54"/>
  <c r="S39" i="54"/>
  <c r="R39" i="54"/>
  <c r="Q39" i="54"/>
  <c r="P39" i="54"/>
  <c r="AN38" i="54"/>
  <c r="AM38" i="54"/>
  <c r="AL38" i="54"/>
  <c r="AK38" i="54"/>
  <c r="AJ38" i="54"/>
  <c r="AH38" i="54"/>
  <c r="AG38" i="54"/>
  <c r="AF38" i="54"/>
  <c r="AE38" i="54"/>
  <c r="AD38" i="54"/>
  <c r="AC38" i="54"/>
  <c r="AB38" i="54"/>
  <c r="AA38" i="54"/>
  <c r="Z38" i="54"/>
  <c r="Y38" i="54"/>
  <c r="X38" i="54"/>
  <c r="W38" i="54"/>
  <c r="V38" i="54"/>
  <c r="U38" i="54"/>
  <c r="T38" i="54"/>
  <c r="S38" i="54"/>
  <c r="R38" i="54"/>
  <c r="Q38" i="54"/>
  <c r="P38" i="54"/>
  <c r="AN37" i="54"/>
  <c r="AM37" i="54"/>
  <c r="AL37" i="54"/>
  <c r="AK37" i="54"/>
  <c r="AJ37" i="54"/>
  <c r="AI37" i="54"/>
  <c r="AG37" i="54"/>
  <c r="AF37" i="54"/>
  <c r="AE37" i="54"/>
  <c r="AD37" i="54"/>
  <c r="AC37" i="54"/>
  <c r="AB37" i="54"/>
  <c r="AA37" i="54"/>
  <c r="Z37" i="54"/>
  <c r="Y37" i="54"/>
  <c r="X37" i="54"/>
  <c r="W37" i="54"/>
  <c r="V37" i="54"/>
  <c r="U37" i="54"/>
  <c r="T37" i="54"/>
  <c r="S37" i="54"/>
  <c r="R37" i="54"/>
  <c r="Q37" i="54"/>
  <c r="P37" i="54"/>
  <c r="AN36" i="54"/>
  <c r="AM36" i="54"/>
  <c r="AL36" i="54"/>
  <c r="AK36" i="54"/>
  <c r="AJ36" i="54"/>
  <c r="AI36" i="54"/>
  <c r="AH36" i="54"/>
  <c r="AF36" i="54"/>
  <c r="AE36" i="54"/>
  <c r="AD36" i="54"/>
  <c r="AC36" i="54"/>
  <c r="AB36" i="54"/>
  <c r="AA36" i="54"/>
  <c r="Z36" i="54"/>
  <c r="Y36" i="54"/>
  <c r="X36" i="54"/>
  <c r="W36" i="54"/>
  <c r="V36" i="54"/>
  <c r="U36" i="54"/>
  <c r="T36" i="54"/>
  <c r="S36" i="54"/>
  <c r="R36" i="54"/>
  <c r="Q36" i="54"/>
  <c r="P36" i="54"/>
  <c r="AN35" i="54"/>
  <c r="AM35" i="54"/>
  <c r="AL35" i="54"/>
  <c r="AK35" i="54"/>
  <c r="AJ35" i="54"/>
  <c r="AI35" i="54"/>
  <c r="AH35" i="54"/>
  <c r="AG35" i="54"/>
  <c r="AE35" i="54"/>
  <c r="AD35" i="54"/>
  <c r="AC35" i="54"/>
  <c r="AB35" i="54"/>
  <c r="AA35" i="54"/>
  <c r="Z35" i="54"/>
  <c r="Y35" i="54"/>
  <c r="X35" i="54"/>
  <c r="W35" i="54"/>
  <c r="V35" i="54"/>
  <c r="U35" i="54"/>
  <c r="T35" i="54"/>
  <c r="S35" i="54"/>
  <c r="R35" i="54"/>
  <c r="Q35" i="54"/>
  <c r="P35" i="54"/>
  <c r="AN34" i="54"/>
  <c r="AM34" i="54"/>
  <c r="AL34" i="54"/>
  <c r="AK34" i="54"/>
  <c r="AJ34" i="54"/>
  <c r="AI34" i="54"/>
  <c r="AH34" i="54"/>
  <c r="AG34" i="54"/>
  <c r="AF34" i="54"/>
  <c r="AD34" i="54"/>
  <c r="AC34" i="54"/>
  <c r="AB34" i="54"/>
  <c r="AA34" i="54"/>
  <c r="Z34" i="54"/>
  <c r="Y34" i="54"/>
  <c r="X34" i="54"/>
  <c r="W34" i="54"/>
  <c r="V34" i="54"/>
  <c r="U34" i="54"/>
  <c r="T34" i="54"/>
  <c r="S34" i="54"/>
  <c r="R34" i="54"/>
  <c r="Q34" i="54"/>
  <c r="P34" i="54"/>
  <c r="AN33" i="54"/>
  <c r="AM33" i="54"/>
  <c r="AL33" i="54"/>
  <c r="AK33" i="54"/>
  <c r="AJ33" i="54"/>
  <c r="AI33" i="54"/>
  <c r="AH33" i="54"/>
  <c r="AG33" i="54"/>
  <c r="AF33" i="54"/>
  <c r="AE33" i="54"/>
  <c r="AC33" i="54"/>
  <c r="AB33" i="54"/>
  <c r="AA33" i="54"/>
  <c r="Z33" i="54"/>
  <c r="Y33" i="54"/>
  <c r="X33" i="54"/>
  <c r="W33" i="54"/>
  <c r="V33" i="54"/>
  <c r="U33" i="54"/>
  <c r="T33" i="54"/>
  <c r="S33" i="54"/>
  <c r="R33" i="54"/>
  <c r="Q33" i="54"/>
  <c r="P33" i="54"/>
  <c r="AN32" i="54"/>
  <c r="AM32" i="54"/>
  <c r="AL32" i="54"/>
  <c r="AK32" i="54"/>
  <c r="AJ32" i="54"/>
  <c r="AI32" i="54"/>
  <c r="AH32" i="54"/>
  <c r="AG32" i="54"/>
  <c r="AF32" i="54"/>
  <c r="AE32" i="54"/>
  <c r="AD32" i="54"/>
  <c r="AB32" i="54"/>
  <c r="AA32" i="54"/>
  <c r="Z32" i="54"/>
  <c r="Y32" i="54"/>
  <c r="X32" i="54"/>
  <c r="W32" i="54"/>
  <c r="V32" i="54"/>
  <c r="U32" i="54"/>
  <c r="T32" i="54"/>
  <c r="S32" i="54"/>
  <c r="R32" i="54"/>
  <c r="Q32" i="54"/>
  <c r="P32" i="54"/>
  <c r="AN31" i="54"/>
  <c r="AM31" i="54"/>
  <c r="AL31" i="54"/>
  <c r="AK31" i="54"/>
  <c r="AJ31" i="54"/>
  <c r="AI31" i="54"/>
  <c r="AH31" i="54"/>
  <c r="AG31" i="54"/>
  <c r="AF31" i="54"/>
  <c r="AE31" i="54"/>
  <c r="AD31" i="54"/>
  <c r="AC31" i="54"/>
  <c r="AA31" i="54"/>
  <c r="Z31" i="54"/>
  <c r="Y31" i="54"/>
  <c r="X31" i="54"/>
  <c r="W31" i="54"/>
  <c r="V31" i="54"/>
  <c r="U31" i="54"/>
  <c r="T31" i="54"/>
  <c r="S31" i="54"/>
  <c r="R31" i="54"/>
  <c r="Q31" i="54"/>
  <c r="P31" i="54"/>
  <c r="AN30" i="54"/>
  <c r="AM30" i="54"/>
  <c r="AL30" i="54"/>
  <c r="AK30" i="54"/>
  <c r="AJ30" i="54"/>
  <c r="AI30" i="54"/>
  <c r="AH30" i="54"/>
  <c r="AG30" i="54"/>
  <c r="AF30" i="54"/>
  <c r="AE30" i="54"/>
  <c r="AD30" i="54"/>
  <c r="AC30" i="54"/>
  <c r="AB30" i="54"/>
  <c r="Z30" i="54"/>
  <c r="Y30" i="54"/>
  <c r="X30" i="54"/>
  <c r="W30" i="54"/>
  <c r="V30" i="54"/>
  <c r="U30" i="54"/>
  <c r="T30" i="54"/>
  <c r="S30" i="54"/>
  <c r="R30" i="54"/>
  <c r="Q30" i="54"/>
  <c r="P30" i="54"/>
  <c r="AN29" i="54"/>
  <c r="AM29" i="54"/>
  <c r="AL29" i="54"/>
  <c r="AK29" i="54"/>
  <c r="AJ29" i="54"/>
  <c r="AI29" i="54"/>
  <c r="AH29" i="54"/>
  <c r="AG29" i="54"/>
  <c r="AF29" i="54"/>
  <c r="AE29" i="54"/>
  <c r="AD29" i="54"/>
  <c r="AC29" i="54"/>
  <c r="AB29" i="54"/>
  <c r="AA29" i="54"/>
  <c r="Y29" i="54"/>
  <c r="X29" i="54"/>
  <c r="W29" i="54"/>
  <c r="V29" i="54"/>
  <c r="U29" i="54"/>
  <c r="T29" i="54"/>
  <c r="S29" i="54"/>
  <c r="R29" i="54"/>
  <c r="Q29" i="54"/>
  <c r="P29" i="54"/>
  <c r="AN28" i="54"/>
  <c r="AM28" i="54"/>
  <c r="AL28" i="54"/>
  <c r="AK28" i="54"/>
  <c r="AJ28" i="54"/>
  <c r="AI28" i="54"/>
  <c r="AH28" i="54"/>
  <c r="AG28" i="54"/>
  <c r="AF28" i="54"/>
  <c r="AE28" i="54"/>
  <c r="AD28" i="54"/>
  <c r="AC28" i="54"/>
  <c r="AB28" i="54"/>
  <c r="AA28" i="54"/>
  <c r="Z28" i="54"/>
  <c r="X28" i="54"/>
  <c r="W28" i="54"/>
  <c r="V28" i="54"/>
  <c r="U28" i="54"/>
  <c r="T28" i="54"/>
  <c r="S28" i="54"/>
  <c r="R28" i="54"/>
  <c r="Q28" i="54"/>
  <c r="P28" i="54"/>
  <c r="AN27" i="54"/>
  <c r="AM27" i="54"/>
  <c r="AL27" i="54"/>
  <c r="AK27" i="54"/>
  <c r="AJ27" i="54"/>
  <c r="AI27" i="54"/>
  <c r="AH27" i="54"/>
  <c r="AG27" i="54"/>
  <c r="AF27" i="54"/>
  <c r="AE27" i="54"/>
  <c r="AD27" i="54"/>
  <c r="AC27" i="54"/>
  <c r="AB27" i="54"/>
  <c r="AA27" i="54"/>
  <c r="Z27" i="54"/>
  <c r="Y27" i="54"/>
  <c r="W27" i="54"/>
  <c r="V27" i="54"/>
  <c r="U27" i="54"/>
  <c r="T27" i="54"/>
  <c r="S27" i="54"/>
  <c r="R27" i="54"/>
  <c r="Q27" i="54"/>
  <c r="P27" i="54"/>
  <c r="AN26" i="54"/>
  <c r="AM26" i="54"/>
  <c r="AL26" i="54"/>
  <c r="AK26" i="54"/>
  <c r="AJ26" i="54"/>
  <c r="AI26" i="54"/>
  <c r="AH26" i="54"/>
  <c r="AG26" i="54"/>
  <c r="AF26" i="54"/>
  <c r="AE26" i="54"/>
  <c r="AD26" i="54"/>
  <c r="AC26" i="54"/>
  <c r="AB26" i="54"/>
  <c r="AA26" i="54"/>
  <c r="Z26" i="54"/>
  <c r="Y26" i="54"/>
  <c r="X26" i="54"/>
  <c r="V26" i="54"/>
  <c r="U26" i="54"/>
  <c r="T26" i="54"/>
  <c r="S26" i="54"/>
  <c r="R26" i="54"/>
  <c r="Q26" i="54"/>
  <c r="P26" i="54"/>
  <c r="AN25" i="54"/>
  <c r="AM25" i="54"/>
  <c r="AL25" i="54"/>
  <c r="AK25" i="54"/>
  <c r="AJ25" i="54"/>
  <c r="AI25" i="54"/>
  <c r="AH25" i="54"/>
  <c r="AG25" i="54"/>
  <c r="AF25" i="54"/>
  <c r="AE25" i="54"/>
  <c r="AD25" i="54"/>
  <c r="AC25" i="54"/>
  <c r="AB25" i="54"/>
  <c r="AA25" i="54"/>
  <c r="Z25" i="54"/>
  <c r="Y25" i="54"/>
  <c r="X25" i="54"/>
  <c r="W25" i="54"/>
  <c r="U25" i="54"/>
  <c r="T25" i="54"/>
  <c r="S25" i="54"/>
  <c r="R25" i="54"/>
  <c r="Q25" i="54"/>
  <c r="P25" i="54"/>
  <c r="AN24" i="54"/>
  <c r="AM24" i="54"/>
  <c r="AL24" i="54"/>
  <c r="AK24" i="54"/>
  <c r="AJ24" i="54"/>
  <c r="AI24" i="54"/>
  <c r="AH24" i="54"/>
  <c r="AG24" i="54"/>
  <c r="AF24" i="54"/>
  <c r="AE24" i="54"/>
  <c r="AD24" i="54"/>
  <c r="AC24" i="54"/>
  <c r="AB24" i="54"/>
  <c r="AA24" i="54"/>
  <c r="Z24" i="54"/>
  <c r="Y24" i="54"/>
  <c r="X24" i="54"/>
  <c r="W24" i="54"/>
  <c r="V24" i="54"/>
  <c r="T24" i="54"/>
  <c r="S24" i="54"/>
  <c r="R24" i="54"/>
  <c r="Q24" i="54"/>
  <c r="P24" i="54"/>
  <c r="AN23" i="54"/>
  <c r="AM23" i="54"/>
  <c r="AL23" i="54"/>
  <c r="AK23" i="54"/>
  <c r="AJ23" i="54"/>
  <c r="AI23" i="54"/>
  <c r="AH23" i="54"/>
  <c r="AG23" i="54"/>
  <c r="AF23" i="54"/>
  <c r="AE23" i="54"/>
  <c r="AD23" i="54"/>
  <c r="AC23" i="54"/>
  <c r="AB23" i="54"/>
  <c r="AA23" i="54"/>
  <c r="Z23" i="54"/>
  <c r="Y23" i="54"/>
  <c r="X23" i="54"/>
  <c r="W23" i="54"/>
  <c r="V23" i="54"/>
  <c r="U23" i="54"/>
  <c r="S23" i="54"/>
  <c r="R23" i="54"/>
  <c r="Q23" i="54"/>
  <c r="P23" i="54"/>
  <c r="AN22" i="54"/>
  <c r="AM22" i="54"/>
  <c r="AL22" i="54"/>
  <c r="AK22" i="54"/>
  <c r="AJ22" i="54"/>
  <c r="AI22" i="54"/>
  <c r="AH22" i="54"/>
  <c r="AG22" i="54"/>
  <c r="AF22" i="54"/>
  <c r="AE22" i="54"/>
  <c r="AD22" i="54"/>
  <c r="AC22" i="54"/>
  <c r="AB22" i="54"/>
  <c r="AA22" i="54"/>
  <c r="Z22" i="54"/>
  <c r="Y22" i="54"/>
  <c r="X22" i="54"/>
  <c r="W22" i="54"/>
  <c r="V22" i="54"/>
  <c r="U22" i="54"/>
  <c r="T22" i="54"/>
  <c r="R22" i="54"/>
  <c r="Q22" i="54"/>
  <c r="P22" i="54"/>
  <c r="AN21" i="54"/>
  <c r="AM21" i="54"/>
  <c r="AL21" i="54"/>
  <c r="AK21" i="54"/>
  <c r="AJ21" i="54"/>
  <c r="AI21" i="54"/>
  <c r="AH21" i="54"/>
  <c r="AG21" i="54"/>
  <c r="AF21" i="54"/>
  <c r="AE21" i="54"/>
  <c r="AD21" i="54"/>
  <c r="AC21" i="54"/>
  <c r="AB21" i="54"/>
  <c r="AA21" i="54"/>
  <c r="Z21" i="54"/>
  <c r="Y21" i="54"/>
  <c r="X21" i="54"/>
  <c r="W21" i="54"/>
  <c r="V21" i="54"/>
  <c r="U21" i="54"/>
  <c r="T21" i="54"/>
  <c r="S21" i="54"/>
  <c r="Q21" i="54"/>
  <c r="P21" i="54"/>
  <c r="AN20" i="54"/>
  <c r="AM20" i="54"/>
  <c r="AL20" i="54"/>
  <c r="AK20" i="54"/>
  <c r="AJ20" i="54"/>
  <c r="AI20" i="54"/>
  <c r="AH20" i="54"/>
  <c r="AG20" i="54"/>
  <c r="AF20" i="54"/>
  <c r="AE20" i="54"/>
  <c r="AD20" i="54"/>
  <c r="AC20" i="54"/>
  <c r="AB20" i="54"/>
  <c r="AA20" i="54"/>
  <c r="Z20" i="54"/>
  <c r="Y20" i="54"/>
  <c r="X20" i="54"/>
  <c r="W20" i="54"/>
  <c r="V20" i="54"/>
  <c r="U20" i="54"/>
  <c r="T20" i="54"/>
  <c r="S20" i="54"/>
  <c r="R20" i="54"/>
  <c r="AN19" i="54"/>
  <c r="AM19" i="54"/>
  <c r="AL19" i="54"/>
  <c r="AK19" i="54"/>
  <c r="AJ19" i="54"/>
  <c r="AI19" i="54"/>
  <c r="AH19" i="54"/>
  <c r="AG19" i="54"/>
  <c r="AF19" i="54"/>
  <c r="AE19" i="54"/>
  <c r="AD19" i="54"/>
  <c r="AC19" i="54"/>
  <c r="AB19" i="54"/>
  <c r="AA19" i="54"/>
  <c r="Z19" i="54"/>
  <c r="Y19" i="54"/>
  <c r="X19" i="54"/>
  <c r="W19" i="54"/>
  <c r="V19" i="54"/>
  <c r="U19" i="54"/>
  <c r="T19" i="54"/>
  <c r="S19" i="54"/>
  <c r="R19" i="54"/>
  <c r="Q19" i="54"/>
  <c r="P20" i="54"/>
  <c r="I18" i="54"/>
  <c r="K18" i="54" s="1"/>
  <c r="E17" i="58" s="1"/>
  <c r="F17" i="58" s="1"/>
  <c r="I43" i="54"/>
  <c r="K43" i="54" s="1"/>
  <c r="E42" i="58" s="1"/>
  <c r="F42" i="58" s="1"/>
  <c r="I42" i="54"/>
  <c r="K42" i="54" s="1"/>
  <c r="E41" i="58" s="1"/>
  <c r="F41" i="58" s="1"/>
  <c r="I41" i="54"/>
  <c r="K41" i="54" s="1"/>
  <c r="I40" i="54"/>
  <c r="K40" i="54" s="1"/>
  <c r="E39" i="58" s="1"/>
  <c r="F39" i="58" s="1"/>
  <c r="I39" i="54"/>
  <c r="K39" i="54" s="1"/>
  <c r="E38" i="58" s="1"/>
  <c r="F38" i="58" s="1"/>
  <c r="I38" i="54"/>
  <c r="K38" i="54" s="1"/>
  <c r="E37" i="58" s="1"/>
  <c r="F37" i="58" s="1"/>
  <c r="I37" i="54"/>
  <c r="K37" i="54" s="1"/>
  <c r="E36" i="58" s="1"/>
  <c r="F36" i="58" s="1"/>
  <c r="I36" i="54"/>
  <c r="K36" i="54" s="1"/>
  <c r="E35" i="58" s="1"/>
  <c r="F35" i="58" s="1"/>
  <c r="I35" i="54"/>
  <c r="K35" i="54" s="1"/>
  <c r="E34" i="58" s="1"/>
  <c r="F34" i="58" s="1"/>
  <c r="I34" i="54"/>
  <c r="K34" i="54" s="1"/>
  <c r="E33" i="58" s="1"/>
  <c r="F33" i="58" s="1"/>
  <c r="I33" i="54"/>
  <c r="K33" i="54" s="1"/>
  <c r="E32" i="58" s="1"/>
  <c r="F32" i="58" s="1"/>
  <c r="I32" i="54"/>
  <c r="K32" i="54" s="1"/>
  <c r="E31" i="58" s="1"/>
  <c r="F31" i="58" s="1"/>
  <c r="I31" i="54"/>
  <c r="K31" i="54" s="1"/>
  <c r="E30" i="58" s="1"/>
  <c r="F30" i="58" s="1"/>
  <c r="I30" i="54"/>
  <c r="K30" i="54" s="1"/>
  <c r="E29" i="58" s="1"/>
  <c r="F29" i="58" s="1"/>
  <c r="I29" i="54"/>
  <c r="K29" i="54" s="1"/>
  <c r="E28" i="58" s="1"/>
  <c r="F28" i="58" s="1"/>
  <c r="I28" i="54"/>
  <c r="K28" i="54" s="1"/>
  <c r="E27" i="58" s="1"/>
  <c r="F27" i="58" s="1"/>
  <c r="I27" i="54"/>
  <c r="K27" i="54" s="1"/>
  <c r="E26" i="58" s="1"/>
  <c r="F26" i="58" s="1"/>
  <c r="I26" i="54"/>
  <c r="K26" i="54" s="1"/>
  <c r="E25" i="58" s="1"/>
  <c r="F25" i="58" s="1"/>
  <c r="I25" i="54"/>
  <c r="K25" i="54" s="1"/>
  <c r="E24" i="58" s="1"/>
  <c r="F24" i="58" s="1"/>
  <c r="I24" i="54"/>
  <c r="K24" i="54" s="1"/>
  <c r="E23" i="58" s="1"/>
  <c r="F23" i="58" s="1"/>
  <c r="I23" i="54"/>
  <c r="K23" i="54" s="1"/>
  <c r="E22" i="58" s="1"/>
  <c r="F22" i="58" s="1"/>
  <c r="I22" i="54"/>
  <c r="K22" i="54" s="1"/>
  <c r="E21" i="58" s="1"/>
  <c r="F21" i="58" s="1"/>
  <c r="I21" i="54"/>
  <c r="K21" i="54" s="1"/>
  <c r="E20" i="58" s="1"/>
  <c r="F20" i="58" s="1"/>
  <c r="I20" i="54"/>
  <c r="K20" i="54" s="1"/>
  <c r="E19" i="58" s="1"/>
  <c r="F19" i="58" s="1"/>
  <c r="I19" i="54"/>
  <c r="K19" i="54" s="1"/>
  <c r="E18" i="58" s="1"/>
  <c r="F18" i="58" s="1"/>
  <c r="G44" i="54"/>
  <c r="F44" i="54"/>
  <c r="E44" i="54"/>
  <c r="H18" i="54"/>
  <c r="D17" i="58" s="1"/>
  <c r="H43" i="54"/>
  <c r="H42" i="54"/>
  <c r="H41" i="54"/>
  <c r="H40" i="54"/>
  <c r="H39" i="54"/>
  <c r="H38" i="54"/>
  <c r="H37" i="54"/>
  <c r="H36" i="54"/>
  <c r="H35" i="54"/>
  <c r="H34" i="54"/>
  <c r="H33" i="54"/>
  <c r="H32" i="54"/>
  <c r="H31" i="54"/>
  <c r="H30" i="54"/>
  <c r="H29" i="54"/>
  <c r="H28" i="54"/>
  <c r="H27" i="54"/>
  <c r="H26" i="54"/>
  <c r="H25" i="54"/>
  <c r="H24" i="54"/>
  <c r="H23" i="54"/>
  <c r="H22" i="54"/>
  <c r="H21" i="54"/>
  <c r="H20" i="54"/>
  <c r="H19" i="54"/>
  <c r="D18" i="58" l="1" a="1"/>
  <c r="E26" i="34"/>
  <c r="BE17" i="58"/>
  <c r="E40" i="58"/>
  <c r="F40" i="58" s="1"/>
  <c r="E30" i="34"/>
  <c r="Z14" i="58"/>
  <c r="Z15" i="58" s="1"/>
  <c r="AA16" i="58"/>
  <c r="Z48" i="58"/>
  <c r="Z49" i="58" s="1"/>
  <c r="AA50" i="58"/>
  <c r="T82" i="55"/>
  <c r="T83" i="55" s="1"/>
  <c r="U84" i="55"/>
  <c r="U116" i="55"/>
  <c r="T114" i="55"/>
  <c r="T115" i="55" s="1"/>
  <c r="X180" i="55"/>
  <c r="X181" i="55" s="1"/>
  <c r="Y182" i="55"/>
  <c r="Y150" i="55"/>
  <c r="X148" i="55"/>
  <c r="X149" i="55" s="1"/>
  <c r="V48" i="55"/>
  <c r="U47" i="55"/>
  <c r="K15" i="55"/>
  <c r="J14" i="55"/>
  <c r="L20" i="54"/>
  <c r="L18" i="54"/>
  <c r="L26" i="54"/>
  <c r="L22" i="54"/>
  <c r="L43" i="54"/>
  <c r="L19" i="54"/>
  <c r="L23" i="54"/>
  <c r="L27" i="54"/>
  <c r="L31" i="54"/>
  <c r="L24" i="54"/>
  <c r="L28" i="54"/>
  <c r="L21" i="54"/>
  <c r="L25" i="54"/>
  <c r="L35" i="54"/>
  <c r="L39" i="54"/>
  <c r="L32" i="54"/>
  <c r="L36" i="54"/>
  <c r="L40" i="54"/>
  <c r="L33" i="54"/>
  <c r="L37" i="54"/>
  <c r="L30" i="54"/>
  <c r="L34" i="54"/>
  <c r="L38" i="54"/>
  <c r="L42" i="54"/>
  <c r="L29" i="54"/>
  <c r="L41" i="54"/>
  <c r="H44" i="54"/>
  <c r="E28" i="34" s="1"/>
  <c r="D18" i="58" l="1"/>
  <c r="D42" i="58"/>
  <c r="D36" i="58"/>
  <c r="D27" i="58"/>
  <c r="D32" i="58"/>
  <c r="D23" i="58"/>
  <c r="D37" i="58"/>
  <c r="D28" i="58"/>
  <c r="D19" i="58"/>
  <c r="D33" i="58"/>
  <c r="D24" i="58"/>
  <c r="D38" i="58"/>
  <c r="D29" i="58"/>
  <c r="D20" i="58"/>
  <c r="D34" i="58"/>
  <c r="D25" i="58"/>
  <c r="D39" i="58"/>
  <c r="D21" i="58"/>
  <c r="D26" i="58"/>
  <c r="D31" i="58"/>
  <c r="D41" i="58"/>
  <c r="D30" i="58"/>
  <c r="D35" i="58"/>
  <c r="D40" i="58"/>
  <c r="D22" i="58"/>
  <c r="AA48" i="58"/>
  <c r="AA49" i="58" s="1"/>
  <c r="AB50" i="58"/>
  <c r="AA14" i="58"/>
  <c r="AA15" i="58" s="1"/>
  <c r="AB16" i="58"/>
  <c r="V116" i="55"/>
  <c r="U114" i="55"/>
  <c r="U115" i="55" s="1"/>
  <c r="U82" i="55"/>
  <c r="U83" i="55" s="1"/>
  <c r="V84" i="55"/>
  <c r="Z150" i="55"/>
  <c r="Y148" i="55"/>
  <c r="Y149" i="55" s="1"/>
  <c r="Y180" i="55"/>
  <c r="Y181" i="55" s="1"/>
  <c r="Z182" i="55"/>
  <c r="W48" i="55"/>
  <c r="V47" i="55"/>
  <c r="L15" i="55"/>
  <c r="K14" i="55"/>
  <c r="K44" i="54"/>
  <c r="G8" i="54" s="1"/>
  <c r="L8" i="54" s="1"/>
  <c r="E32" i="34" s="1"/>
  <c r="E8" i="54"/>
  <c r="E9" i="54" s="1"/>
  <c r="S39" i="60" s="1"/>
  <c r="L44" i="54" a="1"/>
  <c r="L44" i="54" s="1"/>
  <c r="F8" i="54" s="1"/>
  <c r="F9" i="54" s="1"/>
  <c r="B2" i="54"/>
  <c r="B2" i="34"/>
  <c r="I8" i="54" l="1"/>
  <c r="J8" i="54"/>
  <c r="K8" i="54"/>
  <c r="G9" i="54"/>
  <c r="T39" i="60" s="1"/>
  <c r="D8" i="54"/>
  <c r="D9" i="54" s="1"/>
  <c r="AC16" i="58"/>
  <c r="AB14" i="58"/>
  <c r="AB15" i="58" s="1"/>
  <c r="AB48" i="58"/>
  <c r="AB49" i="58" s="1"/>
  <c r="AC50" i="58"/>
  <c r="V82" i="55"/>
  <c r="V83" i="55" s="1"/>
  <c r="W84" i="55"/>
  <c r="W116" i="55"/>
  <c r="V114" i="55"/>
  <c r="V115" i="55" s="1"/>
  <c r="AA182" i="55"/>
  <c r="Z180" i="55"/>
  <c r="Z181" i="55" s="1"/>
  <c r="AA150" i="55"/>
  <c r="Z148" i="55"/>
  <c r="Z149" i="55" s="1"/>
  <c r="H8" i="54"/>
  <c r="W47" i="55"/>
  <c r="X48" i="55"/>
  <c r="M15" i="55"/>
  <c r="L14" i="55"/>
  <c r="B2" i="48"/>
  <c r="C61" i="53"/>
  <c r="B5" i="53"/>
  <c r="I9" i="54" l="1"/>
  <c r="K9" i="54"/>
  <c r="J9" i="54"/>
  <c r="L9" i="54"/>
  <c r="H9" i="54"/>
  <c r="AD16" i="58"/>
  <c r="AC14" i="58"/>
  <c r="AC15" i="58" s="1"/>
  <c r="AD50" i="58"/>
  <c r="AC48" i="58"/>
  <c r="AC49" i="58" s="1"/>
  <c r="X116" i="55"/>
  <c r="W114" i="55"/>
  <c r="W115" i="55" s="1"/>
  <c r="W82" i="55"/>
  <c r="W83" i="55" s="1"/>
  <c r="X84" i="55"/>
  <c r="AA148" i="55"/>
  <c r="AA149" i="55" s="1"/>
  <c r="AB150" i="55"/>
  <c r="AB182" i="55"/>
  <c r="AA180" i="55"/>
  <c r="AA181" i="55" s="1"/>
  <c r="X47" i="55"/>
  <c r="Y48" i="55"/>
  <c r="N15" i="55"/>
  <c r="M14" i="55"/>
  <c r="B2" i="51"/>
  <c r="AE50" i="58" l="1"/>
  <c r="AD48" i="58"/>
  <c r="AD49" i="58" s="1"/>
  <c r="AD14" i="58"/>
  <c r="AD15" i="58" s="1"/>
  <c r="AE16" i="58"/>
  <c r="X82" i="55"/>
  <c r="X83" i="55" s="1"/>
  <c r="Y84" i="55"/>
  <c r="Y116" i="55"/>
  <c r="X114" i="55"/>
  <c r="X115" i="55" s="1"/>
  <c r="AB180" i="55"/>
  <c r="AB181" i="55" s="1"/>
  <c r="AC182" i="55"/>
  <c r="AB148" i="55"/>
  <c r="AB149" i="55" s="1"/>
  <c r="AC150" i="55"/>
  <c r="Z48" i="55"/>
  <c r="Y47" i="55"/>
  <c r="O15" i="55"/>
  <c r="N14" i="55"/>
  <c r="B51" i="53"/>
  <c r="B50" i="53"/>
  <c r="B49" i="53"/>
  <c r="B48" i="53"/>
  <c r="B47" i="53"/>
  <c r="B46" i="53"/>
  <c r="B45" i="53"/>
  <c r="B44" i="53"/>
  <c r="B43" i="53"/>
  <c r="B42" i="53"/>
  <c r="B41" i="53"/>
  <c r="B40" i="53"/>
  <c r="B39" i="53"/>
  <c r="B38" i="53"/>
  <c r="B37" i="53"/>
  <c r="B36" i="53"/>
  <c r="B35" i="53"/>
  <c r="B34" i="53"/>
  <c r="B33" i="53"/>
  <c r="B32" i="53"/>
  <c r="C51" i="53"/>
  <c r="B31" i="53"/>
  <c r="C45" i="53"/>
  <c r="B30" i="53"/>
  <c r="C39" i="53"/>
  <c r="B29" i="53"/>
  <c r="C43" i="53"/>
  <c r="B28" i="53"/>
  <c r="B27" i="53"/>
  <c r="AZ23" i="53"/>
  <c r="AY23" i="53"/>
  <c r="AX23" i="53"/>
  <c r="AW23" i="53"/>
  <c r="AV23" i="53"/>
  <c r="AU23" i="53"/>
  <c r="AT23" i="53"/>
  <c r="AS23" i="53"/>
  <c r="AR23" i="53"/>
  <c r="AQ23" i="53"/>
  <c r="AP23" i="53"/>
  <c r="AO23" i="53"/>
  <c r="AN23" i="53"/>
  <c r="AM23" i="53"/>
  <c r="AL23" i="53"/>
  <c r="AK23" i="53"/>
  <c r="AJ23" i="53"/>
  <c r="AI23" i="53"/>
  <c r="AH23" i="53"/>
  <c r="AG23" i="53"/>
  <c r="AF23" i="53"/>
  <c r="AE23" i="53"/>
  <c r="AD23" i="53"/>
  <c r="AC23" i="53"/>
  <c r="AB23" i="53"/>
  <c r="AA23" i="53"/>
  <c r="Z23" i="53"/>
  <c r="Y23" i="53"/>
  <c r="X23" i="53"/>
  <c r="W23" i="53"/>
  <c r="V23" i="53"/>
  <c r="U23" i="53"/>
  <c r="T23" i="53"/>
  <c r="S23" i="53"/>
  <c r="R23" i="53"/>
  <c r="Q23" i="53"/>
  <c r="P23" i="53"/>
  <c r="O23" i="53"/>
  <c r="N23" i="53"/>
  <c r="M23" i="53"/>
  <c r="L23" i="53"/>
  <c r="K23" i="53"/>
  <c r="J23" i="53"/>
  <c r="I23" i="53"/>
  <c r="H23" i="53"/>
  <c r="G23" i="53"/>
  <c r="F23" i="53"/>
  <c r="E23" i="53"/>
  <c r="D23" i="53"/>
  <c r="C23" i="53"/>
  <c r="B23" i="53"/>
  <c r="AZ22" i="53"/>
  <c r="AY22" i="53"/>
  <c r="AX22" i="53"/>
  <c r="AW22" i="53"/>
  <c r="AV22" i="53"/>
  <c r="AU22" i="53"/>
  <c r="AT22" i="53"/>
  <c r="AS22" i="53"/>
  <c r="AR22" i="53"/>
  <c r="AQ22" i="53"/>
  <c r="AP22" i="53"/>
  <c r="AO22" i="53"/>
  <c r="AN22" i="53"/>
  <c r="AM22" i="53"/>
  <c r="AL22" i="53"/>
  <c r="AK22" i="53"/>
  <c r="AJ22" i="53"/>
  <c r="AI22" i="53"/>
  <c r="AH22" i="53"/>
  <c r="AG22" i="53"/>
  <c r="AF22" i="53"/>
  <c r="AE22" i="53"/>
  <c r="AD22" i="53"/>
  <c r="AC22" i="53"/>
  <c r="AB22" i="53"/>
  <c r="AA22" i="53"/>
  <c r="Z22" i="53"/>
  <c r="Y22" i="53"/>
  <c r="X22" i="53"/>
  <c r="W22" i="53"/>
  <c r="V22" i="53"/>
  <c r="U22" i="53"/>
  <c r="T22" i="53"/>
  <c r="X117" i="55" s="1"/>
  <c r="S22" i="53"/>
  <c r="R22" i="53"/>
  <c r="Q22" i="53"/>
  <c r="P22" i="53"/>
  <c r="O22" i="53"/>
  <c r="N22" i="53"/>
  <c r="M22" i="53"/>
  <c r="L22" i="53"/>
  <c r="K22" i="53"/>
  <c r="J22" i="53"/>
  <c r="I22" i="53"/>
  <c r="H22" i="53"/>
  <c r="G22" i="53"/>
  <c r="F22" i="53"/>
  <c r="E22" i="53"/>
  <c r="D22" i="53"/>
  <c r="C22" i="53"/>
  <c r="B22" i="53"/>
  <c r="AZ21" i="53"/>
  <c r="AY21" i="53"/>
  <c r="AX21" i="53"/>
  <c r="AW21" i="53"/>
  <c r="AV21" i="53"/>
  <c r="AU21" i="53"/>
  <c r="AT21" i="53"/>
  <c r="AS21" i="53"/>
  <c r="AR21" i="53"/>
  <c r="AQ21" i="53"/>
  <c r="AP21" i="53"/>
  <c r="AO21" i="53"/>
  <c r="AN21" i="53"/>
  <c r="AM21" i="53"/>
  <c r="AL21" i="53"/>
  <c r="AK21" i="53"/>
  <c r="AJ21" i="53"/>
  <c r="AI21" i="53"/>
  <c r="AH21" i="53"/>
  <c r="AG21" i="53"/>
  <c r="AF21" i="53"/>
  <c r="AE21" i="53"/>
  <c r="AD21" i="53"/>
  <c r="AC21" i="53"/>
  <c r="AB21" i="53"/>
  <c r="AA21" i="53"/>
  <c r="Z21" i="53"/>
  <c r="Y21" i="53"/>
  <c r="X21" i="53"/>
  <c r="W21" i="53"/>
  <c r="V21" i="53"/>
  <c r="U21" i="53"/>
  <c r="T21" i="53"/>
  <c r="S21" i="53"/>
  <c r="R21" i="53"/>
  <c r="Q21" i="53"/>
  <c r="P21" i="53"/>
  <c r="O21" i="53"/>
  <c r="N21" i="53"/>
  <c r="M21" i="53"/>
  <c r="L21" i="53"/>
  <c r="K21" i="53"/>
  <c r="J21" i="53"/>
  <c r="I21" i="53"/>
  <c r="H21" i="53"/>
  <c r="G21" i="53"/>
  <c r="F21" i="53"/>
  <c r="E21" i="53"/>
  <c r="D21" i="53"/>
  <c r="C21" i="53"/>
  <c r="B21" i="53"/>
  <c r="AZ20" i="53"/>
  <c r="AY20" i="53"/>
  <c r="AX20" i="53"/>
  <c r="AW20" i="53"/>
  <c r="AV20" i="53"/>
  <c r="AU20" i="53"/>
  <c r="AT20" i="53"/>
  <c r="AS20" i="53"/>
  <c r="AR20" i="53"/>
  <c r="AQ20" i="53"/>
  <c r="AP20" i="53"/>
  <c r="AO20" i="53"/>
  <c r="AN20" i="53"/>
  <c r="AM20" i="53"/>
  <c r="AL20" i="53"/>
  <c r="AK20" i="53"/>
  <c r="AJ20" i="53"/>
  <c r="AI20" i="53"/>
  <c r="AH20" i="53"/>
  <c r="AG20" i="53"/>
  <c r="AF20" i="53"/>
  <c r="AE20" i="53"/>
  <c r="AD20" i="53"/>
  <c r="AC20" i="53"/>
  <c r="AB20" i="53"/>
  <c r="AA20" i="53"/>
  <c r="Z20" i="53"/>
  <c r="Y20" i="53"/>
  <c r="X20" i="53"/>
  <c r="W20" i="53"/>
  <c r="V20" i="53"/>
  <c r="U20" i="53"/>
  <c r="T20" i="53"/>
  <c r="S20" i="53"/>
  <c r="R20" i="53"/>
  <c r="Q20" i="53"/>
  <c r="P20" i="53"/>
  <c r="O20" i="53"/>
  <c r="N20" i="53"/>
  <c r="M20" i="53"/>
  <c r="L20" i="53"/>
  <c r="K20" i="53"/>
  <c r="J20" i="53"/>
  <c r="I20" i="53"/>
  <c r="H20" i="53"/>
  <c r="G20" i="53"/>
  <c r="F20" i="53"/>
  <c r="E20" i="53"/>
  <c r="D20" i="53"/>
  <c r="C20" i="53"/>
  <c r="B20" i="53"/>
  <c r="AZ19" i="53"/>
  <c r="AY19" i="53"/>
  <c r="AX19" i="53"/>
  <c r="AW19" i="53"/>
  <c r="AV19" i="53"/>
  <c r="AU19" i="53"/>
  <c r="AT19" i="53"/>
  <c r="AS19" i="53"/>
  <c r="AR19" i="53"/>
  <c r="AQ19" i="53"/>
  <c r="AP19" i="53"/>
  <c r="AO19" i="53"/>
  <c r="AN19" i="53"/>
  <c r="AM19" i="53"/>
  <c r="AL19" i="53"/>
  <c r="AK19" i="53"/>
  <c r="AJ19" i="53"/>
  <c r="AI19" i="53"/>
  <c r="AH19" i="53"/>
  <c r="AG19" i="53"/>
  <c r="AF19" i="53"/>
  <c r="AE19" i="53"/>
  <c r="AD19" i="53"/>
  <c r="AC19" i="53"/>
  <c r="AB19" i="53"/>
  <c r="AA19" i="53"/>
  <c r="Z19" i="53"/>
  <c r="Y19" i="53"/>
  <c r="X19" i="53"/>
  <c r="W19" i="53"/>
  <c r="V19" i="53"/>
  <c r="U19" i="53"/>
  <c r="T19" i="53"/>
  <c r="S19" i="53"/>
  <c r="R19" i="53"/>
  <c r="Q19" i="53"/>
  <c r="P19" i="53"/>
  <c r="O19" i="53"/>
  <c r="N19" i="53"/>
  <c r="M19" i="53"/>
  <c r="L19" i="53"/>
  <c r="K19" i="53"/>
  <c r="J19" i="53"/>
  <c r="I19" i="53"/>
  <c r="H19" i="53"/>
  <c r="G19" i="53"/>
  <c r="F19" i="53"/>
  <c r="E19" i="53"/>
  <c r="D19" i="53"/>
  <c r="C19" i="53"/>
  <c r="B19" i="53"/>
  <c r="G17" i="59" l="1"/>
  <c r="G147" i="59" s="1"/>
  <c r="J147" i="59" s="1"/>
  <c r="J165" i="59" s="1"/>
  <c r="F111" i="59"/>
  <c r="G117" i="55"/>
  <c r="G85" i="55"/>
  <c r="K85" i="55"/>
  <c r="K117" i="55"/>
  <c r="O117" i="55"/>
  <c r="O85" i="55"/>
  <c r="S85" i="55"/>
  <c r="S117" i="55"/>
  <c r="W85" i="55"/>
  <c r="W117" i="55"/>
  <c r="G14" i="59"/>
  <c r="G144" i="59" s="1"/>
  <c r="J144" i="59" s="1"/>
  <c r="F129" i="59"/>
  <c r="G16" i="59"/>
  <c r="G146" i="59" s="1"/>
  <c r="J146" i="59" s="1"/>
  <c r="J164" i="59" s="1"/>
  <c r="F110" i="59"/>
  <c r="H117" i="55"/>
  <c r="H85" i="55"/>
  <c r="L85" i="55"/>
  <c r="L117" i="55"/>
  <c r="P117" i="55"/>
  <c r="P85" i="55"/>
  <c r="T85" i="55"/>
  <c r="T117" i="55"/>
  <c r="E28" i="51"/>
  <c r="G22" i="59"/>
  <c r="D18" i="54"/>
  <c r="D10" i="56"/>
  <c r="X85" i="55"/>
  <c r="G15" i="59"/>
  <c r="G145" i="59" s="1"/>
  <c r="J145" i="59" s="1"/>
  <c r="J163" i="59" s="1"/>
  <c r="F109" i="59"/>
  <c r="I117" i="55"/>
  <c r="I85" i="55"/>
  <c r="M117" i="55"/>
  <c r="M85" i="55"/>
  <c r="Q117" i="55"/>
  <c r="Q85" i="55"/>
  <c r="U85" i="55"/>
  <c r="U117" i="55"/>
  <c r="J85" i="55"/>
  <c r="J117" i="55"/>
  <c r="N117" i="55"/>
  <c r="N85" i="55"/>
  <c r="R117" i="55"/>
  <c r="R85" i="55"/>
  <c r="V117" i="55"/>
  <c r="V85" i="55"/>
  <c r="G18" i="59"/>
  <c r="G148" i="59" s="1"/>
  <c r="J148" i="59" s="1"/>
  <c r="J166" i="59" s="1"/>
  <c r="F112" i="59"/>
  <c r="AF16" i="58"/>
  <c r="AE14" i="58"/>
  <c r="AE15" i="58" s="1"/>
  <c r="AE48" i="58"/>
  <c r="AE49" i="58" s="1"/>
  <c r="AF50" i="58"/>
  <c r="Z116" i="55"/>
  <c r="Y114" i="55"/>
  <c r="Y115" i="55" s="1"/>
  <c r="Y117" i="55"/>
  <c r="Y82" i="55"/>
  <c r="Y83" i="55" s="1"/>
  <c r="Y85" i="55"/>
  <c r="Z84" i="55"/>
  <c r="AD150" i="55"/>
  <c r="AC148" i="55"/>
  <c r="AC149" i="55" s="1"/>
  <c r="AC180" i="55"/>
  <c r="AC181" i="55" s="1"/>
  <c r="AD182" i="55"/>
  <c r="AA48" i="55"/>
  <c r="Z47" i="55"/>
  <c r="P15" i="55"/>
  <c r="O14" i="55"/>
  <c r="C50" i="53"/>
  <c r="C48" i="53"/>
  <c r="C32" i="53"/>
  <c r="G23" i="59" s="1"/>
  <c r="C34" i="53"/>
  <c r="C36" i="53"/>
  <c r="C38" i="53"/>
  <c r="C40" i="53"/>
  <c r="C42" i="53"/>
  <c r="G25" i="59" s="1"/>
  <c r="C44" i="53"/>
  <c r="C46" i="53"/>
  <c r="C33" i="53"/>
  <c r="C35" i="53"/>
  <c r="C37" i="53"/>
  <c r="G24" i="59" s="1"/>
  <c r="C41" i="53"/>
  <c r="C47" i="53"/>
  <c r="G26" i="59" s="1"/>
  <c r="C49" i="53"/>
  <c r="C33" i="59" l="1"/>
  <c r="C25" i="60" s="1"/>
  <c r="C36" i="59"/>
  <c r="C28" i="60" s="1"/>
  <c r="AS35" i="59"/>
  <c r="AS27" i="60" s="1"/>
  <c r="AO35" i="59"/>
  <c r="AO27" i="60" s="1"/>
  <c r="V35" i="59"/>
  <c r="V27" i="60" s="1"/>
  <c r="D35" i="59"/>
  <c r="D27" i="60" s="1"/>
  <c r="AJ35" i="59"/>
  <c r="AJ27" i="60" s="1"/>
  <c r="M35" i="59"/>
  <c r="M27" i="60" s="1"/>
  <c r="H35" i="59"/>
  <c r="H27" i="60" s="1"/>
  <c r="X35" i="59"/>
  <c r="X27" i="60" s="1"/>
  <c r="N35" i="59"/>
  <c r="N27" i="60" s="1"/>
  <c r="G35" i="59"/>
  <c r="G27" i="60" s="1"/>
  <c r="AF35" i="59"/>
  <c r="AF27" i="60" s="1"/>
  <c r="AD35" i="59"/>
  <c r="AD27" i="60" s="1"/>
  <c r="AA35" i="59"/>
  <c r="AA27" i="60" s="1"/>
  <c r="AZ35" i="59"/>
  <c r="AZ27" i="60" s="1"/>
  <c r="AB35" i="59"/>
  <c r="AB27" i="60" s="1"/>
  <c r="AX35" i="59"/>
  <c r="AX27" i="60" s="1"/>
  <c r="AC35" i="59"/>
  <c r="AC27" i="60" s="1"/>
  <c r="AT35" i="59"/>
  <c r="AT27" i="60" s="1"/>
  <c r="AN35" i="59"/>
  <c r="AN27" i="60" s="1"/>
  <c r="R35" i="59"/>
  <c r="R27" i="60" s="1"/>
  <c r="AG35" i="59"/>
  <c r="AG27" i="60" s="1"/>
  <c r="E35" i="59"/>
  <c r="E27" i="60" s="1"/>
  <c r="K35" i="59"/>
  <c r="K27" i="60" s="1"/>
  <c r="Y35" i="59"/>
  <c r="Y27" i="60" s="1"/>
  <c r="AH35" i="59"/>
  <c r="AH27" i="60" s="1"/>
  <c r="AQ35" i="59"/>
  <c r="AQ27" i="60" s="1"/>
  <c r="O35" i="59"/>
  <c r="O27" i="60" s="1"/>
  <c r="P35" i="59"/>
  <c r="P27" i="60" s="1"/>
  <c r="AR35" i="59"/>
  <c r="AR27" i="60" s="1"/>
  <c r="F35" i="59"/>
  <c r="F27" i="60" s="1"/>
  <c r="W35" i="59"/>
  <c r="W27" i="60" s="1"/>
  <c r="AV35" i="59"/>
  <c r="AV27" i="60" s="1"/>
  <c r="T35" i="59"/>
  <c r="T27" i="60" s="1"/>
  <c r="AW35" i="59"/>
  <c r="AW27" i="60" s="1"/>
  <c r="Q35" i="59"/>
  <c r="Q27" i="60" s="1"/>
  <c r="AY35" i="59"/>
  <c r="AY27" i="60" s="1"/>
  <c r="AI35" i="59"/>
  <c r="AI27" i="60" s="1"/>
  <c r="U35" i="59"/>
  <c r="U27" i="60" s="1"/>
  <c r="L35" i="59"/>
  <c r="L27" i="60" s="1"/>
  <c r="AM35" i="59"/>
  <c r="AM27" i="60" s="1"/>
  <c r="AP35" i="59"/>
  <c r="AP27" i="60" s="1"/>
  <c r="J35" i="59"/>
  <c r="J27" i="60" s="1"/>
  <c r="I35" i="59"/>
  <c r="I27" i="60" s="1"/>
  <c r="Z35" i="59"/>
  <c r="Z27" i="60" s="1"/>
  <c r="AK35" i="59"/>
  <c r="AK27" i="60" s="1"/>
  <c r="AU35" i="59"/>
  <c r="AU27" i="60" s="1"/>
  <c r="S35" i="59"/>
  <c r="S27" i="60" s="1"/>
  <c r="AE35" i="59"/>
  <c r="AE27" i="60" s="1"/>
  <c r="AL35" i="59"/>
  <c r="AL27" i="60" s="1"/>
  <c r="AB32" i="59"/>
  <c r="AB24" i="60" s="1"/>
  <c r="Q32" i="59"/>
  <c r="Q24" i="60" s="1"/>
  <c r="P32" i="59"/>
  <c r="P24" i="60" s="1"/>
  <c r="AA32" i="59"/>
  <c r="AA24" i="60" s="1"/>
  <c r="AD32" i="59"/>
  <c r="AD24" i="60" s="1"/>
  <c r="J32" i="59"/>
  <c r="J24" i="60" s="1"/>
  <c r="O32" i="59"/>
  <c r="O24" i="60" s="1"/>
  <c r="Y32" i="59"/>
  <c r="Y24" i="60" s="1"/>
  <c r="W32" i="59"/>
  <c r="W24" i="60" s="1"/>
  <c r="N32" i="59"/>
  <c r="N24" i="60" s="1"/>
  <c r="AM32" i="59"/>
  <c r="AM24" i="60" s="1"/>
  <c r="M32" i="59"/>
  <c r="M24" i="60" s="1"/>
  <c r="I32" i="59"/>
  <c r="I24" i="60" s="1"/>
  <c r="U32" i="59"/>
  <c r="U24" i="60" s="1"/>
  <c r="L32" i="59"/>
  <c r="L24" i="60" s="1"/>
  <c r="AT32" i="59"/>
  <c r="AT24" i="60" s="1"/>
  <c r="S32" i="59"/>
  <c r="S24" i="60" s="1"/>
  <c r="AP32" i="59"/>
  <c r="AP24" i="60" s="1"/>
  <c r="AO32" i="59"/>
  <c r="AO24" i="60" s="1"/>
  <c r="V32" i="59"/>
  <c r="V24" i="60" s="1"/>
  <c r="Z32" i="59"/>
  <c r="Z24" i="60" s="1"/>
  <c r="AH32" i="59"/>
  <c r="AH24" i="60" s="1"/>
  <c r="AU32" i="59"/>
  <c r="AU24" i="60" s="1"/>
  <c r="F32" i="59"/>
  <c r="F24" i="60" s="1"/>
  <c r="R32" i="59"/>
  <c r="R24" i="60" s="1"/>
  <c r="X32" i="59"/>
  <c r="X24" i="60" s="1"/>
  <c r="AY32" i="59"/>
  <c r="AY24" i="60" s="1"/>
  <c r="AN32" i="59"/>
  <c r="AN24" i="60" s="1"/>
  <c r="K32" i="59"/>
  <c r="K24" i="60" s="1"/>
  <c r="AQ32" i="59"/>
  <c r="AQ24" i="60" s="1"/>
  <c r="AX32" i="59"/>
  <c r="AX24" i="60" s="1"/>
  <c r="AG32" i="59"/>
  <c r="AG24" i="60" s="1"/>
  <c r="AI32" i="59"/>
  <c r="AI24" i="60" s="1"/>
  <c r="AJ32" i="59"/>
  <c r="AJ24" i="60" s="1"/>
  <c r="H32" i="59"/>
  <c r="H24" i="60" s="1"/>
  <c r="AV32" i="59"/>
  <c r="AV24" i="60" s="1"/>
  <c r="D32" i="59"/>
  <c r="D24" i="60" s="1"/>
  <c r="AE32" i="59"/>
  <c r="AE24" i="60" s="1"/>
  <c r="AR32" i="59"/>
  <c r="AR24" i="60" s="1"/>
  <c r="E32" i="59"/>
  <c r="E24" i="60" s="1"/>
  <c r="AF32" i="59"/>
  <c r="AF24" i="60" s="1"/>
  <c r="AC32" i="59"/>
  <c r="AC24" i="60" s="1"/>
  <c r="G32" i="59"/>
  <c r="G24" i="60" s="1"/>
  <c r="AK32" i="59"/>
  <c r="AK24" i="60" s="1"/>
  <c r="AL32" i="59"/>
  <c r="AL24" i="60" s="1"/>
  <c r="T32" i="59"/>
  <c r="T24" i="60" s="1"/>
  <c r="AW32" i="59"/>
  <c r="AW24" i="60" s="1"/>
  <c r="AZ32" i="59"/>
  <c r="AZ24" i="60" s="1"/>
  <c r="AS32" i="59"/>
  <c r="AS24" i="60" s="1"/>
  <c r="C34" i="59"/>
  <c r="C26" i="60" s="1"/>
  <c r="D19" i="57" a="1"/>
  <c r="AV34" i="59"/>
  <c r="AV26" i="60" s="1"/>
  <c r="AW34" i="59"/>
  <c r="AW26" i="60" s="1"/>
  <c r="AP34" i="59"/>
  <c r="AP26" i="60" s="1"/>
  <c r="I34" i="59"/>
  <c r="I26" i="60" s="1"/>
  <c r="V34" i="59"/>
  <c r="V26" i="60" s="1"/>
  <c r="H34" i="59"/>
  <c r="H26" i="60" s="1"/>
  <c r="AR34" i="59"/>
  <c r="AR26" i="60" s="1"/>
  <c r="D34" i="59"/>
  <c r="D26" i="60" s="1"/>
  <c r="AZ34" i="59"/>
  <c r="AZ26" i="60" s="1"/>
  <c r="R34" i="59"/>
  <c r="R26" i="60" s="1"/>
  <c r="Z34" i="59"/>
  <c r="Z26" i="60" s="1"/>
  <c r="N34" i="59"/>
  <c r="N26" i="60" s="1"/>
  <c r="S34" i="59"/>
  <c r="S26" i="60" s="1"/>
  <c r="AX34" i="59"/>
  <c r="AX26" i="60" s="1"/>
  <c r="X34" i="59"/>
  <c r="X26" i="60" s="1"/>
  <c r="AO34" i="59"/>
  <c r="AO26" i="60" s="1"/>
  <c r="AD34" i="59"/>
  <c r="AD26" i="60" s="1"/>
  <c r="W34" i="59"/>
  <c r="W26" i="60" s="1"/>
  <c r="AI34" i="59"/>
  <c r="AI26" i="60" s="1"/>
  <c r="Q34" i="59"/>
  <c r="Q26" i="60" s="1"/>
  <c r="Y34" i="59"/>
  <c r="Y26" i="60" s="1"/>
  <c r="L34" i="59"/>
  <c r="L26" i="60" s="1"/>
  <c r="AM34" i="59"/>
  <c r="AM26" i="60" s="1"/>
  <c r="AN34" i="59"/>
  <c r="AN26" i="60" s="1"/>
  <c r="AT34" i="59"/>
  <c r="AT26" i="60" s="1"/>
  <c r="G34" i="59"/>
  <c r="G26" i="60" s="1"/>
  <c r="AC34" i="59"/>
  <c r="AC26" i="60" s="1"/>
  <c r="M34" i="59"/>
  <c r="M26" i="60" s="1"/>
  <c r="AS34" i="59"/>
  <c r="AS26" i="60" s="1"/>
  <c r="AE34" i="59"/>
  <c r="AE26" i="60" s="1"/>
  <c r="AY34" i="59"/>
  <c r="AY26" i="60" s="1"/>
  <c r="AJ34" i="59"/>
  <c r="AJ26" i="60" s="1"/>
  <c r="AU34" i="59"/>
  <c r="AU26" i="60" s="1"/>
  <c r="J34" i="59"/>
  <c r="J26" i="60" s="1"/>
  <c r="AK34" i="59"/>
  <c r="AK26" i="60" s="1"/>
  <c r="AB34" i="59"/>
  <c r="AB26" i="60" s="1"/>
  <c r="T34" i="59"/>
  <c r="T26" i="60" s="1"/>
  <c r="AQ34" i="59"/>
  <c r="AQ26" i="60" s="1"/>
  <c r="AG34" i="59"/>
  <c r="AG26" i="60" s="1"/>
  <c r="O34" i="59"/>
  <c r="O26" i="60" s="1"/>
  <c r="E34" i="59"/>
  <c r="E26" i="60" s="1"/>
  <c r="U34" i="59"/>
  <c r="U26" i="60" s="1"/>
  <c r="AA34" i="59"/>
  <c r="AA26" i="60" s="1"/>
  <c r="AF34" i="59"/>
  <c r="AF26" i="60" s="1"/>
  <c r="K34" i="59"/>
  <c r="K26" i="60" s="1"/>
  <c r="P34" i="59"/>
  <c r="P26" i="60" s="1"/>
  <c r="AH34" i="59"/>
  <c r="AH26" i="60" s="1"/>
  <c r="F34" i="59"/>
  <c r="F26" i="60" s="1"/>
  <c r="AL34" i="59"/>
  <c r="AL26" i="60" s="1"/>
  <c r="AG33" i="59"/>
  <c r="AG25" i="60" s="1"/>
  <c r="Y33" i="59"/>
  <c r="Y25" i="60" s="1"/>
  <c r="R33" i="59"/>
  <c r="R25" i="60" s="1"/>
  <c r="AD33" i="59"/>
  <c r="AD25" i="60" s="1"/>
  <c r="AL33" i="59"/>
  <c r="AL25" i="60" s="1"/>
  <c r="P33" i="59"/>
  <c r="P25" i="60" s="1"/>
  <c r="AV33" i="59"/>
  <c r="AV25" i="60" s="1"/>
  <c r="H33" i="59"/>
  <c r="H25" i="60" s="1"/>
  <c r="AM33" i="59"/>
  <c r="AM25" i="60" s="1"/>
  <c r="AA33" i="59"/>
  <c r="AA25" i="60" s="1"/>
  <c r="AO33" i="59"/>
  <c r="AO25" i="60" s="1"/>
  <c r="AX33" i="59"/>
  <c r="AX25" i="60" s="1"/>
  <c r="J33" i="59"/>
  <c r="J25" i="60" s="1"/>
  <c r="E33" i="59"/>
  <c r="E25" i="60" s="1"/>
  <c r="W33" i="59"/>
  <c r="W25" i="60" s="1"/>
  <c r="K33" i="59"/>
  <c r="K25" i="60" s="1"/>
  <c r="S33" i="59"/>
  <c r="S25" i="60" s="1"/>
  <c r="AW33" i="59"/>
  <c r="AW25" i="60" s="1"/>
  <c r="Z33" i="59"/>
  <c r="Z25" i="60" s="1"/>
  <c r="T33" i="59"/>
  <c r="T25" i="60" s="1"/>
  <c r="N33" i="59"/>
  <c r="N25" i="60" s="1"/>
  <c r="AZ33" i="59"/>
  <c r="AZ25" i="60" s="1"/>
  <c r="X33" i="59"/>
  <c r="X25" i="60" s="1"/>
  <c r="AT33" i="59"/>
  <c r="AT25" i="60" s="1"/>
  <c r="AH33" i="59"/>
  <c r="AH25" i="60" s="1"/>
  <c r="F33" i="59"/>
  <c r="F25" i="60" s="1"/>
  <c r="AR33" i="59"/>
  <c r="AR25" i="60" s="1"/>
  <c r="G33" i="59"/>
  <c r="G25" i="60" s="1"/>
  <c r="M33" i="59"/>
  <c r="M25" i="60" s="1"/>
  <c r="AS33" i="59"/>
  <c r="AS25" i="60" s="1"/>
  <c r="U33" i="59"/>
  <c r="U25" i="60" s="1"/>
  <c r="Q33" i="59"/>
  <c r="Q25" i="60" s="1"/>
  <c r="O33" i="59"/>
  <c r="O25" i="60" s="1"/>
  <c r="AU33" i="59"/>
  <c r="AU25" i="60" s="1"/>
  <c r="AY33" i="59"/>
  <c r="AY25" i="60" s="1"/>
  <c r="V33" i="59"/>
  <c r="V25" i="60" s="1"/>
  <c r="AJ33" i="59"/>
  <c r="AJ25" i="60" s="1"/>
  <c r="AK33" i="59"/>
  <c r="AK25" i="60" s="1"/>
  <c r="D33" i="59"/>
  <c r="D25" i="60" s="1"/>
  <c r="AQ33" i="59"/>
  <c r="AQ25" i="60" s="1"/>
  <c r="AC33" i="59"/>
  <c r="AC25" i="60" s="1"/>
  <c r="AN33" i="59"/>
  <c r="AN25" i="60" s="1"/>
  <c r="AB33" i="59"/>
  <c r="AB25" i="60" s="1"/>
  <c r="L33" i="59"/>
  <c r="L25" i="60" s="1"/>
  <c r="AI33" i="59"/>
  <c r="AI25" i="60" s="1"/>
  <c r="AP33" i="59"/>
  <c r="AP25" i="60" s="1"/>
  <c r="AF33" i="59"/>
  <c r="AF25" i="60" s="1"/>
  <c r="AE33" i="59"/>
  <c r="AE25" i="60" s="1"/>
  <c r="I33" i="59"/>
  <c r="I25" i="60" s="1"/>
  <c r="AT36" i="59"/>
  <c r="AT28" i="60" s="1"/>
  <c r="AF36" i="59"/>
  <c r="AF28" i="60" s="1"/>
  <c r="AE36" i="59"/>
  <c r="AE28" i="60" s="1"/>
  <c r="AQ36" i="59"/>
  <c r="AQ28" i="60" s="1"/>
  <c r="Q36" i="59"/>
  <c r="Q28" i="60" s="1"/>
  <c r="J36" i="59"/>
  <c r="J28" i="60" s="1"/>
  <c r="AW36" i="59"/>
  <c r="AW28" i="60" s="1"/>
  <c r="AB36" i="59"/>
  <c r="AB28" i="60" s="1"/>
  <c r="AP36" i="59"/>
  <c r="AP28" i="60" s="1"/>
  <c r="P36" i="59"/>
  <c r="P28" i="60" s="1"/>
  <c r="AA36" i="59"/>
  <c r="AA28" i="60" s="1"/>
  <c r="AL36" i="59"/>
  <c r="AL28" i="60" s="1"/>
  <c r="AH36" i="59"/>
  <c r="AH28" i="60" s="1"/>
  <c r="AS36" i="59"/>
  <c r="AS28" i="60" s="1"/>
  <c r="AG36" i="59"/>
  <c r="AG28" i="60" s="1"/>
  <c r="Z36" i="59"/>
  <c r="Z28" i="60" s="1"/>
  <c r="AJ36" i="59"/>
  <c r="AJ28" i="60" s="1"/>
  <c r="AR36" i="59"/>
  <c r="AR28" i="60" s="1"/>
  <c r="AU36" i="59"/>
  <c r="AU28" i="60" s="1"/>
  <c r="R36" i="59"/>
  <c r="R28" i="60" s="1"/>
  <c r="AO36" i="59"/>
  <c r="AO28" i="60" s="1"/>
  <c r="AY36" i="59"/>
  <c r="AY28" i="60" s="1"/>
  <c r="AK36" i="59"/>
  <c r="AK28" i="60" s="1"/>
  <c r="L36" i="59"/>
  <c r="L28" i="60" s="1"/>
  <c r="H36" i="59"/>
  <c r="H28" i="60" s="1"/>
  <c r="S36" i="59"/>
  <c r="S28" i="60" s="1"/>
  <c r="AD36" i="59"/>
  <c r="AD28" i="60" s="1"/>
  <c r="AC36" i="59"/>
  <c r="AC28" i="60" s="1"/>
  <c r="O36" i="59"/>
  <c r="O28" i="60" s="1"/>
  <c r="U36" i="59"/>
  <c r="U28" i="60" s="1"/>
  <c r="G36" i="59"/>
  <c r="G28" i="60" s="1"/>
  <c r="AM36" i="59"/>
  <c r="AM28" i="60" s="1"/>
  <c r="Y36" i="59"/>
  <c r="Y28" i="60" s="1"/>
  <c r="AN36" i="59"/>
  <c r="AN28" i="60" s="1"/>
  <c r="AX36" i="59"/>
  <c r="AX28" i="60" s="1"/>
  <c r="F36" i="59"/>
  <c r="F28" i="60" s="1"/>
  <c r="E36" i="59"/>
  <c r="E28" i="60" s="1"/>
  <c r="D36" i="59"/>
  <c r="D28" i="60" s="1"/>
  <c r="K36" i="59"/>
  <c r="K28" i="60" s="1"/>
  <c r="AZ36" i="59"/>
  <c r="AZ28" i="60" s="1"/>
  <c r="V36" i="59"/>
  <c r="V28" i="60" s="1"/>
  <c r="W36" i="59"/>
  <c r="W28" i="60" s="1"/>
  <c r="I36" i="59"/>
  <c r="I28" i="60" s="1"/>
  <c r="M36" i="59"/>
  <c r="M28" i="60" s="1"/>
  <c r="X36" i="59"/>
  <c r="X28" i="60" s="1"/>
  <c r="T36" i="59"/>
  <c r="T28" i="60" s="1"/>
  <c r="AI36" i="59"/>
  <c r="AI28" i="60" s="1"/>
  <c r="AV36" i="59"/>
  <c r="AV28" i="60" s="1"/>
  <c r="N36" i="59"/>
  <c r="N28" i="60" s="1"/>
  <c r="C35" i="59"/>
  <c r="C27" i="60" s="1"/>
  <c r="J149" i="59"/>
  <c r="J167" i="59" s="1"/>
  <c r="J162" i="59"/>
  <c r="C32" i="59" s="1"/>
  <c r="C24" i="60" s="1"/>
  <c r="AG16" i="58"/>
  <c r="AF14" i="58"/>
  <c r="AF15" i="58" s="1"/>
  <c r="AF48" i="58"/>
  <c r="AF49" i="58" s="1"/>
  <c r="AG50" i="58"/>
  <c r="Z82" i="55"/>
  <c r="Z83" i="55" s="1"/>
  <c r="Z85" i="55"/>
  <c r="AA84" i="55"/>
  <c r="AA116" i="55"/>
  <c r="Z114" i="55"/>
  <c r="Z115" i="55" s="1"/>
  <c r="Z117" i="55"/>
  <c r="AE182" i="55"/>
  <c r="AD180" i="55"/>
  <c r="AD181" i="55" s="1"/>
  <c r="AE150" i="55"/>
  <c r="AD148" i="55"/>
  <c r="AD149" i="55" s="1"/>
  <c r="AA47" i="55"/>
  <c r="AB48" i="55"/>
  <c r="Q15" i="55"/>
  <c r="P14" i="55"/>
  <c r="J22" i="59" l="1"/>
  <c r="J23" i="59"/>
  <c r="J24" i="59"/>
  <c r="J25" i="59"/>
  <c r="J21" i="59"/>
  <c r="D43" i="57"/>
  <c r="D39" i="57"/>
  <c r="D35" i="57"/>
  <c r="D31" i="57"/>
  <c r="D27" i="57"/>
  <c r="D23" i="57"/>
  <c r="D42" i="57"/>
  <c r="D38" i="57"/>
  <c r="D34" i="57"/>
  <c r="D30" i="57"/>
  <c r="D26" i="57"/>
  <c r="D22" i="57"/>
  <c r="D41" i="57"/>
  <c r="D37" i="57"/>
  <c r="D33" i="57"/>
  <c r="D29" i="57"/>
  <c r="D25" i="57"/>
  <c r="D21" i="57"/>
  <c r="D44" i="57"/>
  <c r="D40" i="57"/>
  <c r="D36" i="57"/>
  <c r="D32" i="57"/>
  <c r="D28" i="57"/>
  <c r="D24" i="57"/>
  <c r="D20" i="57"/>
  <c r="D19" i="57"/>
  <c r="AH50" i="58"/>
  <c r="AG48" i="58"/>
  <c r="AG49" i="58" s="1"/>
  <c r="AG14" i="58"/>
  <c r="AG15" i="58" s="1"/>
  <c r="AH16" i="58"/>
  <c r="AB116" i="55"/>
  <c r="AA114" i="55"/>
  <c r="AA115" i="55" s="1"/>
  <c r="AA117" i="55"/>
  <c r="AA82" i="55"/>
  <c r="AA83" i="55" s="1"/>
  <c r="AB84" i="55"/>
  <c r="AA85" i="55"/>
  <c r="AE148" i="55"/>
  <c r="AE149" i="55" s="1"/>
  <c r="AF150" i="55"/>
  <c r="AF182" i="55"/>
  <c r="AE180" i="55"/>
  <c r="AE181" i="55" s="1"/>
  <c r="AB47" i="55"/>
  <c r="AC48" i="55"/>
  <c r="R15" i="55"/>
  <c r="Q14" i="55"/>
  <c r="J26" i="59" l="1"/>
  <c r="L26" i="59" s="1"/>
  <c r="AH48" i="58"/>
  <c r="AH49" i="58" s="1"/>
  <c r="AI50" i="58"/>
  <c r="AH14" i="58"/>
  <c r="AH15" i="58" s="1"/>
  <c r="AI16" i="58"/>
  <c r="AC116" i="55"/>
  <c r="AB114" i="55"/>
  <c r="AB115" i="55" s="1"/>
  <c r="AB117" i="55"/>
  <c r="AB82" i="55"/>
  <c r="AB83" i="55" s="1"/>
  <c r="AB85" i="55"/>
  <c r="AC84" i="55"/>
  <c r="AF148" i="55"/>
  <c r="AF149" i="55" s="1"/>
  <c r="AG150" i="55"/>
  <c r="AF180" i="55"/>
  <c r="AF181" i="55" s="1"/>
  <c r="AG182" i="55"/>
  <c r="AD48" i="55"/>
  <c r="AC47" i="55"/>
  <c r="S15" i="55"/>
  <c r="R14" i="55"/>
  <c r="AI14" i="58" l="1"/>
  <c r="AI15" i="58" s="1"/>
  <c r="AJ16" i="58"/>
  <c r="AI48" i="58"/>
  <c r="AI49" i="58" s="1"/>
  <c r="AJ50" i="58"/>
  <c r="AC82" i="55"/>
  <c r="AC83" i="55" s="1"/>
  <c r="AD84" i="55"/>
  <c r="AC85" i="55"/>
  <c r="AD116" i="55"/>
  <c r="AC114" i="55"/>
  <c r="AC115" i="55" s="1"/>
  <c r="AC117" i="55"/>
  <c r="AG180" i="55"/>
  <c r="AG181" i="55" s="1"/>
  <c r="AH182" i="55"/>
  <c r="AH150" i="55"/>
  <c r="AG148" i="55"/>
  <c r="AG149" i="55" s="1"/>
  <c r="AE48" i="55"/>
  <c r="AD47" i="55"/>
  <c r="T15" i="55"/>
  <c r="S14" i="55"/>
  <c r="AK16" i="58" l="1"/>
  <c r="AJ14" i="58"/>
  <c r="AJ15" i="58" s="1"/>
  <c r="AJ48" i="58"/>
  <c r="AJ49" i="58" s="1"/>
  <c r="AK50" i="58"/>
  <c r="AD82" i="55"/>
  <c r="AD83" i="55" s="1"/>
  <c r="AD85" i="55"/>
  <c r="AE84" i="55"/>
  <c r="AE116" i="55"/>
  <c r="AD114" i="55"/>
  <c r="AD115" i="55" s="1"/>
  <c r="AD117" i="55"/>
  <c r="AI182" i="55"/>
  <c r="AH180" i="55"/>
  <c r="AH181" i="55" s="1"/>
  <c r="AH148" i="55"/>
  <c r="AH149" i="55" s="1"/>
  <c r="AI150" i="55"/>
  <c r="AE47" i="55"/>
  <c r="AF48" i="55"/>
  <c r="U15" i="55"/>
  <c r="T14" i="55"/>
  <c r="AL16" i="58" l="1"/>
  <c r="AK14" i="58"/>
  <c r="AK15" i="58" s="1"/>
  <c r="AL50" i="58"/>
  <c r="AK48" i="58"/>
  <c r="AK49" i="58" s="1"/>
  <c r="AE82" i="55"/>
  <c r="AE83" i="55" s="1"/>
  <c r="AF84" i="55"/>
  <c r="AE85" i="55"/>
  <c r="AF116" i="55"/>
  <c r="AE114" i="55"/>
  <c r="AE115" i="55" s="1"/>
  <c r="AE117" i="55"/>
  <c r="AI148" i="55"/>
  <c r="AI149" i="55" s="1"/>
  <c r="AJ150" i="55"/>
  <c r="AJ182" i="55"/>
  <c r="AI180" i="55"/>
  <c r="AI181" i="55" s="1"/>
  <c r="AF47" i="55"/>
  <c r="AG48" i="55"/>
  <c r="V15" i="55"/>
  <c r="U14" i="55"/>
  <c r="AM50" i="58" l="1"/>
  <c r="AL48" i="58"/>
  <c r="AL49" i="58" s="1"/>
  <c r="AL14" i="58"/>
  <c r="AL15" i="58" s="1"/>
  <c r="AM16" i="58"/>
  <c r="AG116" i="55"/>
  <c r="AF114" i="55"/>
  <c r="AF115" i="55" s="1"/>
  <c r="AF117" i="55"/>
  <c r="AF82" i="55"/>
  <c r="AF83" i="55" s="1"/>
  <c r="AF85" i="55"/>
  <c r="AG84" i="55"/>
  <c r="AK150" i="55"/>
  <c r="AJ148" i="55"/>
  <c r="AJ149" i="55" s="1"/>
  <c r="AJ180" i="55"/>
  <c r="AJ181" i="55" s="1"/>
  <c r="AK182" i="55"/>
  <c r="AH48" i="55"/>
  <c r="AG47" i="55"/>
  <c r="W15" i="55"/>
  <c r="V14" i="55"/>
  <c r="AM48" i="58" l="1"/>
  <c r="AM49" i="58" s="1"/>
  <c r="AN50" i="58"/>
  <c r="AN16" i="58"/>
  <c r="AM14" i="58"/>
  <c r="AM15" i="58" s="1"/>
  <c r="AH116" i="55"/>
  <c r="AG114" i="55"/>
  <c r="AG115" i="55" s="1"/>
  <c r="AG117" i="55"/>
  <c r="AG82" i="55"/>
  <c r="AG83" i="55" s="1"/>
  <c r="AG85" i="55"/>
  <c r="AH84" i="55"/>
  <c r="AK180" i="55"/>
  <c r="AK181" i="55" s="1"/>
  <c r="AL182" i="55"/>
  <c r="AL150" i="55"/>
  <c r="AK148" i="55"/>
  <c r="AK149" i="55" s="1"/>
  <c r="AI48" i="55"/>
  <c r="AH47" i="55"/>
  <c r="X15" i="55"/>
  <c r="W14" i="55"/>
  <c r="AO16" i="58" l="1"/>
  <c r="AN14" i="58"/>
  <c r="AN15" i="58" s="1"/>
  <c r="AN48" i="58"/>
  <c r="AN49" i="58" s="1"/>
  <c r="AO50" i="58"/>
  <c r="AI116" i="55"/>
  <c r="AH114" i="55"/>
  <c r="AH115" i="55" s="1"/>
  <c r="AH117" i="55"/>
  <c r="AH82" i="55"/>
  <c r="AH83" i="55" s="1"/>
  <c r="AH85" i="55"/>
  <c r="AI84" i="55"/>
  <c r="AM182" i="55"/>
  <c r="AL180" i="55"/>
  <c r="AL181" i="55" s="1"/>
  <c r="AM150" i="55"/>
  <c r="AL148" i="55"/>
  <c r="AL149" i="55" s="1"/>
  <c r="AI47" i="55"/>
  <c r="AJ48" i="55"/>
  <c r="Y15" i="55"/>
  <c r="X14" i="55"/>
  <c r="AP50" i="58" l="1"/>
  <c r="AO48" i="58"/>
  <c r="AO49" i="58" s="1"/>
  <c r="AO14" i="58"/>
  <c r="AO15" i="58" s="1"/>
  <c r="AP16" i="58"/>
  <c r="AI82" i="55"/>
  <c r="AI83" i="55" s="1"/>
  <c r="AI85" i="55"/>
  <c r="AJ84" i="55"/>
  <c r="AJ116" i="55"/>
  <c r="AI114" i="55"/>
  <c r="AI115" i="55" s="1"/>
  <c r="AI117" i="55"/>
  <c r="AM148" i="55"/>
  <c r="AM149" i="55" s="1"/>
  <c r="AN150" i="55"/>
  <c r="AN182" i="55"/>
  <c r="AM180" i="55"/>
  <c r="AM181" i="55" s="1"/>
  <c r="AJ47" i="55"/>
  <c r="AK48" i="55"/>
  <c r="Z15" i="55"/>
  <c r="Y14" i="55"/>
  <c r="AP14" i="58" l="1"/>
  <c r="AP15" i="58" s="1"/>
  <c r="AQ16" i="58"/>
  <c r="AQ50" i="58"/>
  <c r="AP48" i="58"/>
  <c r="AP49" i="58" s="1"/>
  <c r="AJ82" i="55"/>
  <c r="AJ83" i="55" s="1"/>
  <c r="AK84" i="55"/>
  <c r="AJ85" i="55"/>
  <c r="AK116" i="55"/>
  <c r="AJ114" i="55"/>
  <c r="AJ115" i="55" s="1"/>
  <c r="AJ117" i="55"/>
  <c r="AN180" i="55"/>
  <c r="AN181" i="55" s="1"/>
  <c r="AO182" i="55"/>
  <c r="AN148" i="55"/>
  <c r="AN149" i="55" s="1"/>
  <c r="AO150" i="55"/>
  <c r="AL48" i="55"/>
  <c r="AK47" i="55"/>
  <c r="AA15" i="55"/>
  <c r="Z14" i="55"/>
  <c r="AQ48" i="58" l="1"/>
  <c r="AQ49" i="58" s="1"/>
  <c r="AR50" i="58"/>
  <c r="AQ14" i="58"/>
  <c r="AQ15" i="58" s="1"/>
  <c r="AR16" i="58"/>
  <c r="AK82" i="55"/>
  <c r="AK83" i="55" s="1"/>
  <c r="AK85" i="55"/>
  <c r="AL84" i="55"/>
  <c r="AL116" i="55"/>
  <c r="AK114" i="55"/>
  <c r="AK115" i="55" s="1"/>
  <c r="AK117" i="55"/>
  <c r="AP150" i="55"/>
  <c r="AO148" i="55"/>
  <c r="AO149" i="55" s="1"/>
  <c r="AO180" i="55"/>
  <c r="AO181" i="55" s="1"/>
  <c r="AP182" i="55"/>
  <c r="AM48" i="55"/>
  <c r="AL47" i="55"/>
  <c r="AB15" i="55"/>
  <c r="AA14" i="55"/>
  <c r="AS16" i="58" l="1"/>
  <c r="AR14" i="58"/>
  <c r="AR15" i="58" s="1"/>
  <c r="AR48" i="58"/>
  <c r="AR49" i="58" s="1"/>
  <c r="AS50" i="58"/>
  <c r="AL82" i="55"/>
  <c r="AL83" i="55" s="1"/>
  <c r="AM84" i="55"/>
  <c r="AL85" i="55"/>
  <c r="AM116" i="55"/>
  <c r="AL114" i="55"/>
  <c r="AL115" i="55" s="1"/>
  <c r="AL117" i="55"/>
  <c r="AQ182" i="55"/>
  <c r="AP180" i="55"/>
  <c r="AP181" i="55" s="1"/>
  <c r="AQ150" i="55"/>
  <c r="AP148" i="55"/>
  <c r="AP149" i="55" s="1"/>
  <c r="AM47" i="55"/>
  <c r="AN48" i="55"/>
  <c r="AC15" i="55"/>
  <c r="AB14" i="55"/>
  <c r="AT16" i="58" l="1"/>
  <c r="AS14" i="58"/>
  <c r="AS15" i="58" s="1"/>
  <c r="AT50" i="58"/>
  <c r="AS48" i="58"/>
  <c r="AS49" i="58" s="1"/>
  <c r="AM82" i="55"/>
  <c r="AM83" i="55" s="1"/>
  <c r="AM85" i="55"/>
  <c r="AN84" i="55"/>
  <c r="AN116" i="55"/>
  <c r="AM114" i="55"/>
  <c r="AM115" i="55" s="1"/>
  <c r="AM117" i="55"/>
  <c r="AQ148" i="55"/>
  <c r="AQ149" i="55" s="1"/>
  <c r="AR150" i="55"/>
  <c r="AR182" i="55"/>
  <c r="AQ180" i="55"/>
  <c r="AQ181" i="55" s="1"/>
  <c r="AN47" i="55"/>
  <c r="AO48" i="55"/>
  <c r="AD15" i="55"/>
  <c r="AC14" i="55"/>
  <c r="AU50" i="58" l="1"/>
  <c r="AT48" i="58"/>
  <c r="AT49" i="58" s="1"/>
  <c r="AT14" i="58"/>
  <c r="AT15" i="58" s="1"/>
  <c r="AU16" i="58"/>
  <c r="AO116" i="55"/>
  <c r="AN114" i="55"/>
  <c r="AN115" i="55" s="1"/>
  <c r="AN117" i="55"/>
  <c r="AN82" i="55"/>
  <c r="AN83" i="55" s="1"/>
  <c r="AO84" i="55"/>
  <c r="AN85" i="55"/>
  <c r="AR180" i="55"/>
  <c r="AR181" i="55" s="1"/>
  <c r="AS182" i="55"/>
  <c r="AR148" i="55"/>
  <c r="AR149" i="55" s="1"/>
  <c r="AS150" i="55"/>
  <c r="AP48" i="55"/>
  <c r="AO47" i="55"/>
  <c r="AE15" i="55"/>
  <c r="AD14" i="55"/>
  <c r="AV16" i="58" l="1"/>
  <c r="AU14" i="58"/>
  <c r="AU15" i="58" s="1"/>
  <c r="AU48" i="58"/>
  <c r="AU49" i="58" s="1"/>
  <c r="AV50" i="58"/>
  <c r="AO82" i="55"/>
  <c r="AO83" i="55" s="1"/>
  <c r="AP84" i="55"/>
  <c r="AO85" i="55"/>
  <c r="AP116" i="55"/>
  <c r="AO114" i="55"/>
  <c r="AO115" i="55" s="1"/>
  <c r="AO117" i="55"/>
  <c r="AT150" i="55"/>
  <c r="AS148" i="55"/>
  <c r="AS149" i="55" s="1"/>
  <c r="AS180" i="55"/>
  <c r="AS181" i="55" s="1"/>
  <c r="AT182" i="55"/>
  <c r="AQ48" i="55"/>
  <c r="AP47" i="55"/>
  <c r="AF15" i="55"/>
  <c r="AE14" i="55"/>
  <c r="AV48" i="58" l="1"/>
  <c r="AV49" i="58" s="1"/>
  <c r="AW50" i="58"/>
  <c r="AW16" i="58"/>
  <c r="AV14" i="58"/>
  <c r="AV15" i="58" s="1"/>
  <c r="AP82" i="55"/>
  <c r="AP83" i="55" s="1"/>
  <c r="AP85" i="55"/>
  <c r="AQ84" i="55"/>
  <c r="AQ116" i="55"/>
  <c r="AP114" i="55"/>
  <c r="AP115" i="55" s="1"/>
  <c r="AP117" i="55"/>
  <c r="AU182" i="55"/>
  <c r="AT180" i="55"/>
  <c r="AT181" i="55" s="1"/>
  <c r="AU150" i="55"/>
  <c r="AT148" i="55"/>
  <c r="AT149" i="55" s="1"/>
  <c r="AQ47" i="55"/>
  <c r="AR48" i="55"/>
  <c r="AG15" i="55"/>
  <c r="AF14" i="55"/>
  <c r="AW14" i="58" l="1"/>
  <c r="AW15" i="58" s="1"/>
  <c r="AX16" i="58"/>
  <c r="AX50" i="58"/>
  <c r="AW48" i="58"/>
  <c r="AW49" i="58" s="1"/>
  <c r="AQ82" i="55"/>
  <c r="AQ83" i="55" s="1"/>
  <c r="AR84" i="55"/>
  <c r="AQ85" i="55"/>
  <c r="AR116" i="55"/>
  <c r="AQ114" i="55"/>
  <c r="AQ115" i="55" s="1"/>
  <c r="AQ117" i="55"/>
  <c r="AV150" i="55"/>
  <c r="AU148" i="55"/>
  <c r="AU149" i="55" s="1"/>
  <c r="AV182" i="55"/>
  <c r="AU180" i="55"/>
  <c r="AU181" i="55" s="1"/>
  <c r="AR47" i="55"/>
  <c r="AS48" i="55"/>
  <c r="AH15" i="55"/>
  <c r="AG14" i="55"/>
  <c r="AY50" i="58" l="1"/>
  <c r="AX48" i="58"/>
  <c r="AX49" i="58" s="1"/>
  <c r="AX14" i="58"/>
  <c r="AX15" i="58" s="1"/>
  <c r="AY16" i="58"/>
  <c r="AS116" i="55"/>
  <c r="AR114" i="55"/>
  <c r="AR115" i="55" s="1"/>
  <c r="AR117" i="55"/>
  <c r="AR82" i="55"/>
  <c r="AR83" i="55" s="1"/>
  <c r="AR85" i="55"/>
  <c r="AS84" i="55"/>
  <c r="AV180" i="55"/>
  <c r="AV181" i="55" s="1"/>
  <c r="AW182" i="55"/>
  <c r="AV148" i="55"/>
  <c r="AV149" i="55" s="1"/>
  <c r="AW150" i="55"/>
  <c r="AT48" i="55"/>
  <c r="AS47" i="55"/>
  <c r="AI15" i="55"/>
  <c r="AH14" i="55"/>
  <c r="B122" i="48"/>
  <c r="C121" i="48"/>
  <c r="K121" i="48" s="1"/>
  <c r="B121" i="48"/>
  <c r="C120" i="48"/>
  <c r="K120" i="48" s="1"/>
  <c r="B120" i="48"/>
  <c r="C119" i="48"/>
  <c r="K119" i="48" s="1"/>
  <c r="B119" i="48"/>
  <c r="AA118" i="48"/>
  <c r="Z118" i="48"/>
  <c r="Y118" i="48"/>
  <c r="X118" i="48"/>
  <c r="W118" i="48"/>
  <c r="V118" i="48"/>
  <c r="U118" i="48"/>
  <c r="T118" i="48"/>
  <c r="S118" i="48"/>
  <c r="R118" i="48"/>
  <c r="Q118" i="48"/>
  <c r="P118" i="48"/>
  <c r="O118" i="48"/>
  <c r="N118" i="48"/>
  <c r="B118" i="48"/>
  <c r="C117" i="48"/>
  <c r="M117" i="48" s="1"/>
  <c r="B117" i="48"/>
  <c r="J116" i="48"/>
  <c r="C116" i="48"/>
  <c r="M116" i="48" s="1"/>
  <c r="B116" i="48"/>
  <c r="C115" i="48"/>
  <c r="M115" i="48" s="1"/>
  <c r="B115" i="48"/>
  <c r="C114" i="48"/>
  <c r="M114" i="48" s="1"/>
  <c r="B114" i="48"/>
  <c r="C113" i="48"/>
  <c r="M113" i="48" s="1"/>
  <c r="B113" i="48"/>
  <c r="C112" i="48"/>
  <c r="M112" i="48" s="1"/>
  <c r="B112" i="48"/>
  <c r="AA111" i="48"/>
  <c r="Z111" i="48"/>
  <c r="Y111" i="48"/>
  <c r="X111" i="48"/>
  <c r="W111" i="48"/>
  <c r="V111" i="48"/>
  <c r="U111" i="48"/>
  <c r="T111" i="48"/>
  <c r="S111" i="48"/>
  <c r="R111" i="48"/>
  <c r="Q111" i="48"/>
  <c r="P111" i="48"/>
  <c r="O111" i="48"/>
  <c r="N111" i="48"/>
  <c r="B111" i="48"/>
  <c r="C110" i="48"/>
  <c r="K110" i="48" s="1"/>
  <c r="B110" i="48"/>
  <c r="C109" i="48"/>
  <c r="K109" i="48" s="1"/>
  <c r="B109" i="48"/>
  <c r="C108" i="48"/>
  <c r="K108" i="48" s="1"/>
  <c r="B108" i="48"/>
  <c r="C107" i="48"/>
  <c r="K107" i="48" s="1"/>
  <c r="B107" i="48"/>
  <c r="C106" i="48"/>
  <c r="K106" i="48" s="1"/>
  <c r="B106" i="48"/>
  <c r="AA105" i="48"/>
  <c r="Z105" i="48"/>
  <c r="Y105" i="48"/>
  <c r="X105" i="48"/>
  <c r="W105" i="48"/>
  <c r="V105" i="48"/>
  <c r="U105" i="48"/>
  <c r="T105" i="48"/>
  <c r="S105" i="48"/>
  <c r="R105" i="48"/>
  <c r="Q105" i="48"/>
  <c r="P105" i="48"/>
  <c r="O105" i="48"/>
  <c r="N105" i="48"/>
  <c r="B105" i="48"/>
  <c r="F104" i="48"/>
  <c r="C104" i="48"/>
  <c r="M104" i="48" s="1"/>
  <c r="B104" i="48"/>
  <c r="C103" i="48"/>
  <c r="M103" i="48" s="1"/>
  <c r="B103" i="48"/>
  <c r="F102" i="48"/>
  <c r="C102" i="48"/>
  <c r="M102" i="48" s="1"/>
  <c r="B102" i="48"/>
  <c r="C101" i="48"/>
  <c r="M101" i="48" s="1"/>
  <c r="B101" i="48"/>
  <c r="C100" i="48"/>
  <c r="M100" i="48" s="1"/>
  <c r="B100" i="48"/>
  <c r="AA99" i="48"/>
  <c r="Z99" i="48"/>
  <c r="Y99" i="48"/>
  <c r="X99" i="48"/>
  <c r="W99" i="48"/>
  <c r="V99" i="48"/>
  <c r="U99" i="48"/>
  <c r="T99" i="48"/>
  <c r="S99" i="48"/>
  <c r="R99" i="48"/>
  <c r="Q99" i="48"/>
  <c r="P99" i="48"/>
  <c r="O99" i="48"/>
  <c r="N99" i="48"/>
  <c r="B99" i="48"/>
  <c r="C98" i="48"/>
  <c r="K98" i="48" s="1"/>
  <c r="B98" i="48"/>
  <c r="C97" i="48"/>
  <c r="K97" i="48" s="1"/>
  <c r="B97" i="48"/>
  <c r="H96" i="48"/>
  <c r="C96" i="48"/>
  <c r="K96" i="48" s="1"/>
  <c r="B96" i="48"/>
  <c r="C95" i="48"/>
  <c r="K95" i="48" s="1"/>
  <c r="B95" i="48"/>
  <c r="C94" i="48"/>
  <c r="K94" i="48" s="1"/>
  <c r="B94" i="48"/>
  <c r="C93" i="48"/>
  <c r="K93" i="48" s="1"/>
  <c r="B93" i="48"/>
  <c r="C92" i="48"/>
  <c r="L92" i="48" s="1"/>
  <c r="B92" i="48"/>
  <c r="C91" i="48"/>
  <c r="J91" i="48" s="1"/>
  <c r="B91" i="48"/>
  <c r="J90" i="48"/>
  <c r="C90" i="48"/>
  <c r="G90" i="48" s="1"/>
  <c r="B90" i="48"/>
  <c r="C89" i="48"/>
  <c r="J89" i="48" s="1"/>
  <c r="B89" i="48"/>
  <c r="C88" i="48"/>
  <c r="J88" i="48" s="1"/>
  <c r="B88" i="48"/>
  <c r="AA87" i="48"/>
  <c r="Z87" i="48"/>
  <c r="Y87" i="48"/>
  <c r="X87" i="48"/>
  <c r="W87" i="48"/>
  <c r="V87" i="48"/>
  <c r="U87" i="48"/>
  <c r="T87" i="48"/>
  <c r="S87" i="48"/>
  <c r="R87" i="48"/>
  <c r="Q87" i="48"/>
  <c r="P87" i="48"/>
  <c r="O87" i="48"/>
  <c r="N87" i="48"/>
  <c r="B87" i="48"/>
  <c r="C86" i="48"/>
  <c r="K86" i="48" s="1"/>
  <c r="B86" i="48"/>
  <c r="C85" i="48"/>
  <c r="K85" i="48" s="1"/>
  <c r="B85" i="48"/>
  <c r="C84" i="48"/>
  <c r="K84" i="48" s="1"/>
  <c r="B84" i="48"/>
  <c r="AA83" i="48"/>
  <c r="Z83" i="48"/>
  <c r="Y83" i="48"/>
  <c r="X83" i="48"/>
  <c r="W83" i="48"/>
  <c r="V83" i="48"/>
  <c r="U83" i="48"/>
  <c r="T83" i="48"/>
  <c r="S83" i="48"/>
  <c r="R83" i="48"/>
  <c r="Q83" i="48"/>
  <c r="P83" i="48"/>
  <c r="O83" i="48"/>
  <c r="N83" i="48"/>
  <c r="B83" i="48"/>
  <c r="G82" i="48"/>
  <c r="C82" i="48"/>
  <c r="J82" i="48" s="1"/>
  <c r="B82" i="48"/>
  <c r="C81" i="48"/>
  <c r="J81" i="48" s="1"/>
  <c r="B81" i="48"/>
  <c r="C80" i="48"/>
  <c r="J80" i="48" s="1"/>
  <c r="B80" i="48"/>
  <c r="C79" i="48"/>
  <c r="J79" i="48" s="1"/>
  <c r="B79" i="48"/>
  <c r="C78" i="48"/>
  <c r="J78" i="48" s="1"/>
  <c r="B78" i="48"/>
  <c r="C77" i="48"/>
  <c r="J77" i="48" s="1"/>
  <c r="B77" i="48"/>
  <c r="C76" i="48"/>
  <c r="J76" i="48" s="1"/>
  <c r="B76" i="48"/>
  <c r="AA75" i="48"/>
  <c r="Z75" i="48"/>
  <c r="Y75" i="48"/>
  <c r="X75" i="48"/>
  <c r="W75" i="48"/>
  <c r="V75" i="48"/>
  <c r="U75" i="48"/>
  <c r="T75" i="48"/>
  <c r="S75" i="48"/>
  <c r="R75" i="48"/>
  <c r="Q75" i="48"/>
  <c r="P75" i="48"/>
  <c r="O75" i="48"/>
  <c r="N75" i="48"/>
  <c r="B75" i="48"/>
  <c r="C74" i="48"/>
  <c r="K74" i="48" s="1"/>
  <c r="B74" i="48"/>
  <c r="C65" i="48"/>
  <c r="J65" i="48" s="1"/>
  <c r="C64" i="48"/>
  <c r="L64" i="48" s="1"/>
  <c r="C63" i="48"/>
  <c r="K63" i="48" s="1"/>
  <c r="AA62" i="48"/>
  <c r="Z62" i="48"/>
  <c r="Y62" i="48"/>
  <c r="X62" i="48"/>
  <c r="W62" i="48"/>
  <c r="V62" i="48"/>
  <c r="U62" i="48"/>
  <c r="T62" i="48"/>
  <c r="S62" i="48"/>
  <c r="R62" i="48"/>
  <c r="Q62" i="48"/>
  <c r="P62" i="48"/>
  <c r="O62" i="48"/>
  <c r="N62" i="48"/>
  <c r="E61" i="48"/>
  <c r="C61" i="48"/>
  <c r="K61" i="48" s="1"/>
  <c r="C60" i="48"/>
  <c r="H60" i="48" s="1"/>
  <c r="C59" i="48"/>
  <c r="G59" i="48" s="1"/>
  <c r="C58" i="48"/>
  <c r="M58" i="48" s="1"/>
  <c r="J57" i="48"/>
  <c r="C57" i="48"/>
  <c r="K57" i="48" s="1"/>
  <c r="C56" i="48"/>
  <c r="I56" i="48" s="1"/>
  <c r="AA55" i="48"/>
  <c r="Z55" i="48"/>
  <c r="Y55" i="48"/>
  <c r="X55" i="48"/>
  <c r="W55" i="48"/>
  <c r="V55" i="48"/>
  <c r="U55" i="48"/>
  <c r="T55" i="48"/>
  <c r="S55" i="48"/>
  <c r="R55" i="48"/>
  <c r="Q55" i="48"/>
  <c r="P55" i="48"/>
  <c r="O55" i="48"/>
  <c r="N55" i="48"/>
  <c r="E54" i="48"/>
  <c r="C54" i="48"/>
  <c r="K54" i="48" s="1"/>
  <c r="C53" i="48"/>
  <c r="L53" i="48" s="1"/>
  <c r="C52" i="48"/>
  <c r="L52" i="48" s="1"/>
  <c r="C51" i="48"/>
  <c r="C50" i="48"/>
  <c r="I50" i="48" s="1"/>
  <c r="AA49" i="48"/>
  <c r="Z49" i="48"/>
  <c r="Y49" i="48"/>
  <c r="X49" i="48"/>
  <c r="W49" i="48"/>
  <c r="V49" i="48"/>
  <c r="U49" i="48"/>
  <c r="T49" i="48"/>
  <c r="S49" i="48"/>
  <c r="R49" i="48"/>
  <c r="Q49" i="48"/>
  <c r="P49" i="48"/>
  <c r="O49" i="48"/>
  <c r="N49" i="48"/>
  <c r="C48" i="48"/>
  <c r="K48" i="48" s="1"/>
  <c r="C47" i="48"/>
  <c r="C46" i="48"/>
  <c r="L46" i="48" s="1"/>
  <c r="C45" i="48"/>
  <c r="C44" i="48"/>
  <c r="AA43" i="48"/>
  <c r="Z43" i="48"/>
  <c r="Y43" i="48"/>
  <c r="X43" i="48"/>
  <c r="W43" i="48"/>
  <c r="V43" i="48"/>
  <c r="U43" i="48"/>
  <c r="T43" i="48"/>
  <c r="S43" i="48"/>
  <c r="R43" i="48"/>
  <c r="Q43" i="48"/>
  <c r="P43" i="48"/>
  <c r="O43" i="48"/>
  <c r="N43" i="48"/>
  <c r="C42" i="48"/>
  <c r="K42" i="48" s="1"/>
  <c r="L41" i="48"/>
  <c r="C41" i="48"/>
  <c r="C40" i="48"/>
  <c r="L40" i="48" s="1"/>
  <c r="C39" i="48"/>
  <c r="I38" i="48"/>
  <c r="C38" i="48"/>
  <c r="H37" i="48"/>
  <c r="E37" i="48"/>
  <c r="C37" i="48"/>
  <c r="K37" i="48" s="1"/>
  <c r="C36" i="48"/>
  <c r="K36" i="48" s="1"/>
  <c r="J35" i="48"/>
  <c r="F35" i="48"/>
  <c r="C35" i="48"/>
  <c r="M35" i="48" s="1"/>
  <c r="C34" i="48"/>
  <c r="K34" i="48" s="1"/>
  <c r="C33" i="48"/>
  <c r="L33" i="48" s="1"/>
  <c r="C32" i="48"/>
  <c r="L32" i="48" s="1"/>
  <c r="AA31" i="48"/>
  <c r="Z31" i="48"/>
  <c r="Y31" i="48"/>
  <c r="X31" i="48"/>
  <c r="W31" i="48"/>
  <c r="V31" i="48"/>
  <c r="U31" i="48"/>
  <c r="T31" i="48"/>
  <c r="S31" i="48"/>
  <c r="R31" i="48"/>
  <c r="Q31" i="48"/>
  <c r="P31" i="48"/>
  <c r="O31" i="48"/>
  <c r="N31" i="48"/>
  <c r="C30" i="48"/>
  <c r="G30" i="48" s="1"/>
  <c r="C29" i="48"/>
  <c r="G29" i="48" s="1"/>
  <c r="L28" i="48"/>
  <c r="F28" i="48"/>
  <c r="C28" i="48"/>
  <c r="K28" i="48" s="1"/>
  <c r="AA27" i="48"/>
  <c r="Z27" i="48"/>
  <c r="Y27" i="48"/>
  <c r="X27" i="48"/>
  <c r="W27" i="48"/>
  <c r="V27" i="48"/>
  <c r="U27" i="48"/>
  <c r="T27" i="48"/>
  <c r="S27" i="48"/>
  <c r="R27" i="48"/>
  <c r="Q27" i="48"/>
  <c r="P27" i="48"/>
  <c r="O27" i="48"/>
  <c r="N27" i="48"/>
  <c r="C26" i="48"/>
  <c r="K26" i="48" s="1"/>
  <c r="C25" i="48"/>
  <c r="K25" i="48" s="1"/>
  <c r="C24" i="48"/>
  <c r="G24" i="48" s="1"/>
  <c r="F23" i="48"/>
  <c r="C23" i="48"/>
  <c r="G23" i="48" s="1"/>
  <c r="C22" i="48"/>
  <c r="K22" i="48" s="1"/>
  <c r="C21" i="48"/>
  <c r="K21" i="48" s="1"/>
  <c r="C20" i="48"/>
  <c r="L20" i="48" s="1"/>
  <c r="AA19" i="48"/>
  <c r="Z19" i="48"/>
  <c r="Y19" i="48"/>
  <c r="X19" i="48"/>
  <c r="W19" i="48"/>
  <c r="V19" i="48"/>
  <c r="U19" i="48"/>
  <c r="T19" i="48"/>
  <c r="S19" i="48"/>
  <c r="R19" i="48"/>
  <c r="Q19" i="48"/>
  <c r="P19" i="48"/>
  <c r="O19" i="48"/>
  <c r="N19" i="48"/>
  <c r="C18" i="48"/>
  <c r="G18" i="48" s="1"/>
  <c r="E25" i="48" l="1"/>
  <c r="I25" i="48"/>
  <c r="M37" i="48"/>
  <c r="E42" i="48"/>
  <c r="F106" i="48"/>
  <c r="F115" i="48"/>
  <c r="E28" i="48"/>
  <c r="J42" i="48"/>
  <c r="H28" i="48"/>
  <c r="J54" i="48"/>
  <c r="F88" i="48"/>
  <c r="F100" i="48"/>
  <c r="M28" i="48"/>
  <c r="F48" i="48"/>
  <c r="E57" i="48"/>
  <c r="F65" i="48"/>
  <c r="AY48" i="58"/>
  <c r="AY49" i="58" s="1"/>
  <c r="AZ50" i="58"/>
  <c r="AY14" i="58"/>
  <c r="AY15" i="58" s="1"/>
  <c r="AZ16" i="58"/>
  <c r="AT116" i="55"/>
  <c r="AS114" i="55"/>
  <c r="AS115" i="55" s="1"/>
  <c r="AS117" i="55"/>
  <c r="AS82" i="55"/>
  <c r="AS83" i="55" s="1"/>
  <c r="AT84" i="55"/>
  <c r="AS85" i="55"/>
  <c r="AW148" i="55"/>
  <c r="AW149" i="55" s="1"/>
  <c r="AX150" i="55"/>
  <c r="AW180" i="55"/>
  <c r="AW181" i="55" s="1"/>
  <c r="AX182" i="55"/>
  <c r="AU48" i="55"/>
  <c r="AT47" i="55"/>
  <c r="AJ15" i="55"/>
  <c r="AI14" i="55"/>
  <c r="E21" i="48"/>
  <c r="M21" i="48"/>
  <c r="H101" i="48"/>
  <c r="F108" i="48"/>
  <c r="F114" i="48"/>
  <c r="J115" i="48"/>
  <c r="E84" i="48"/>
  <c r="H85" i="48"/>
  <c r="C99" i="48"/>
  <c r="L99" i="48" s="1"/>
  <c r="H108" i="48"/>
  <c r="Q122" i="48"/>
  <c r="U122" i="48"/>
  <c r="Y122" i="48"/>
  <c r="M84" i="48"/>
  <c r="H103" i="48"/>
  <c r="F110" i="48"/>
  <c r="H117" i="48"/>
  <c r="F120" i="48"/>
  <c r="J22" i="48"/>
  <c r="L34" i="48"/>
  <c r="E22" i="48"/>
  <c r="L22" i="48"/>
  <c r="J23" i="48"/>
  <c r="H25" i="48"/>
  <c r="E26" i="48"/>
  <c r="J28" i="48"/>
  <c r="F29" i="48"/>
  <c r="E34" i="48"/>
  <c r="F42" i="48"/>
  <c r="J48" i="48"/>
  <c r="F54" i="48"/>
  <c r="F57" i="48"/>
  <c r="J61" i="48"/>
  <c r="E63" i="48"/>
  <c r="M63" i="48"/>
  <c r="G65" i="48"/>
  <c r="F78" i="48"/>
  <c r="I85" i="48"/>
  <c r="F94" i="48"/>
  <c r="F98" i="48"/>
  <c r="J101" i="48"/>
  <c r="J103" i="48"/>
  <c r="F112" i="48"/>
  <c r="F113" i="48"/>
  <c r="J117" i="48"/>
  <c r="F121" i="48"/>
  <c r="J26" i="48"/>
  <c r="L48" i="48"/>
  <c r="F63" i="48"/>
  <c r="G78" i="48"/>
  <c r="C83" i="48"/>
  <c r="J83" i="48" s="1"/>
  <c r="M85" i="48"/>
  <c r="H94" i="48"/>
  <c r="H98" i="48"/>
  <c r="J112" i="48"/>
  <c r="H113" i="48"/>
  <c r="L63" i="48"/>
  <c r="F22" i="48"/>
  <c r="M22" i="48"/>
  <c r="J29" i="48"/>
  <c r="F34" i="48"/>
  <c r="H22" i="48"/>
  <c r="M25" i="48"/>
  <c r="J34" i="48"/>
  <c r="L42" i="48"/>
  <c r="E48" i="48"/>
  <c r="L54" i="48"/>
  <c r="L57" i="48"/>
  <c r="H63" i="48"/>
  <c r="F82" i="48"/>
  <c r="H84" i="48"/>
  <c r="E85" i="48"/>
  <c r="F96" i="48"/>
  <c r="F101" i="48"/>
  <c r="F103" i="48"/>
  <c r="H106" i="48"/>
  <c r="H110" i="48"/>
  <c r="J113" i="48"/>
  <c r="J114" i="48"/>
  <c r="H115" i="48"/>
  <c r="F116" i="48"/>
  <c r="F117" i="48"/>
  <c r="F119" i="48"/>
  <c r="K44" i="48"/>
  <c r="M44" i="48"/>
  <c r="H44" i="48"/>
  <c r="L44" i="48"/>
  <c r="F44" i="48"/>
  <c r="J44" i="48"/>
  <c r="E44" i="48"/>
  <c r="K47" i="48"/>
  <c r="I47" i="48"/>
  <c r="H47" i="48"/>
  <c r="M47" i="48"/>
  <c r="E47" i="48"/>
  <c r="G39" i="48"/>
  <c r="J39" i="48"/>
  <c r="F39" i="48"/>
  <c r="I44" i="48"/>
  <c r="L47" i="48"/>
  <c r="K50" i="48"/>
  <c r="M50" i="48"/>
  <c r="H50" i="48"/>
  <c r="L50" i="48"/>
  <c r="F50" i="48"/>
  <c r="J50" i="48"/>
  <c r="E50" i="48"/>
  <c r="K53" i="48"/>
  <c r="I53" i="48"/>
  <c r="H53" i="48"/>
  <c r="M53" i="48"/>
  <c r="E53" i="48"/>
  <c r="K33" i="48"/>
  <c r="I33" i="48"/>
  <c r="H33" i="48"/>
  <c r="M33" i="48"/>
  <c r="E33" i="48"/>
  <c r="K45" i="48"/>
  <c r="J45" i="48"/>
  <c r="F45" i="48"/>
  <c r="K38" i="48"/>
  <c r="M38" i="48"/>
  <c r="H38" i="48"/>
  <c r="L38" i="48"/>
  <c r="F38" i="48"/>
  <c r="J38" i="48"/>
  <c r="E38" i="48"/>
  <c r="K41" i="48"/>
  <c r="I41" i="48"/>
  <c r="H41" i="48"/>
  <c r="M41" i="48"/>
  <c r="E41" i="48"/>
  <c r="K51" i="48"/>
  <c r="J51" i="48"/>
  <c r="F51" i="48"/>
  <c r="K56" i="48"/>
  <c r="J64" i="48"/>
  <c r="L95" i="48"/>
  <c r="L97" i="48"/>
  <c r="O66" i="48"/>
  <c r="S66" i="48"/>
  <c r="W66" i="48"/>
  <c r="AA66" i="48"/>
  <c r="H21" i="48"/>
  <c r="I22" i="48"/>
  <c r="L25" i="48"/>
  <c r="F26" i="48"/>
  <c r="L26" i="48"/>
  <c r="I28" i="48"/>
  <c r="H34" i="48"/>
  <c r="M34" i="48"/>
  <c r="I37" i="48"/>
  <c r="H42" i="48"/>
  <c r="M42" i="48"/>
  <c r="H48" i="48"/>
  <c r="M48" i="48"/>
  <c r="H54" i="48"/>
  <c r="M54" i="48"/>
  <c r="E56" i="48"/>
  <c r="L56" i="48"/>
  <c r="H57" i="48"/>
  <c r="M57" i="48"/>
  <c r="G60" i="48"/>
  <c r="F61" i="48"/>
  <c r="L61" i="48"/>
  <c r="I63" i="48"/>
  <c r="E64" i="48"/>
  <c r="M64" i="48"/>
  <c r="F76" i="48"/>
  <c r="F80" i="48"/>
  <c r="I84" i="48"/>
  <c r="L85" i="48"/>
  <c r="E86" i="48"/>
  <c r="M86" i="48"/>
  <c r="G88" i="48"/>
  <c r="H92" i="48"/>
  <c r="F93" i="48"/>
  <c r="J94" i="48"/>
  <c r="F95" i="48"/>
  <c r="J96" i="48"/>
  <c r="F97" i="48"/>
  <c r="J98" i="48"/>
  <c r="H100" i="48"/>
  <c r="L101" i="48"/>
  <c r="H102" i="48"/>
  <c r="L103" i="48"/>
  <c r="H104" i="48"/>
  <c r="J106" i="48"/>
  <c r="F107" i="48"/>
  <c r="J108" i="48"/>
  <c r="F109" i="48"/>
  <c r="J110" i="48"/>
  <c r="H112" i="48"/>
  <c r="L113" i="48"/>
  <c r="H114" i="48"/>
  <c r="L115" i="48"/>
  <c r="H116" i="48"/>
  <c r="L117" i="48"/>
  <c r="J119" i="48"/>
  <c r="J120" i="48"/>
  <c r="J121" i="48"/>
  <c r="L86" i="48"/>
  <c r="L107" i="48"/>
  <c r="C19" i="48"/>
  <c r="L19" i="48" s="1"/>
  <c r="T66" i="48"/>
  <c r="X66" i="48"/>
  <c r="I21" i="48"/>
  <c r="H26" i="48"/>
  <c r="M26" i="48"/>
  <c r="I34" i="48"/>
  <c r="L37" i="48"/>
  <c r="I42" i="48"/>
  <c r="C43" i="48"/>
  <c r="L43" i="48" s="1"/>
  <c r="I48" i="48"/>
  <c r="C49" i="48"/>
  <c r="J49" i="48" s="1"/>
  <c r="I54" i="48"/>
  <c r="C55" i="48"/>
  <c r="J55" i="48" s="1"/>
  <c r="G56" i="48"/>
  <c r="I57" i="48"/>
  <c r="H61" i="48"/>
  <c r="M61" i="48"/>
  <c r="F64" i="48"/>
  <c r="G76" i="48"/>
  <c r="G80" i="48"/>
  <c r="L84" i="48"/>
  <c r="H86" i="48"/>
  <c r="C87" i="48"/>
  <c r="H87" i="48" s="1"/>
  <c r="H93" i="48"/>
  <c r="L94" i="48"/>
  <c r="H95" i="48"/>
  <c r="L96" i="48"/>
  <c r="H97" i="48"/>
  <c r="L98" i="48"/>
  <c r="J100" i="48"/>
  <c r="J102" i="48"/>
  <c r="J104" i="48"/>
  <c r="L106" i="48"/>
  <c r="H107" i="48"/>
  <c r="L108" i="48"/>
  <c r="H109" i="48"/>
  <c r="L110" i="48"/>
  <c r="C118" i="48"/>
  <c r="K118" i="48" s="1"/>
  <c r="L93" i="48"/>
  <c r="L109" i="48"/>
  <c r="Q66" i="48"/>
  <c r="U66" i="48"/>
  <c r="Y66" i="48"/>
  <c r="L21" i="48"/>
  <c r="I26" i="48"/>
  <c r="C27" i="48"/>
  <c r="I27" i="48" s="1"/>
  <c r="C31" i="48"/>
  <c r="K31" i="48" s="1"/>
  <c r="I61" i="48"/>
  <c r="I64" i="48"/>
  <c r="I86" i="48"/>
  <c r="J93" i="48"/>
  <c r="J95" i="48"/>
  <c r="J97" i="48"/>
  <c r="L100" i="48"/>
  <c r="L102" i="48"/>
  <c r="L104" i="48"/>
  <c r="C105" i="48"/>
  <c r="J107" i="48"/>
  <c r="J109" i="48"/>
  <c r="L112" i="48"/>
  <c r="L114" i="48"/>
  <c r="L116" i="48"/>
  <c r="I74" i="48"/>
  <c r="D74" i="48"/>
  <c r="L74" i="48"/>
  <c r="E74" i="48"/>
  <c r="M74" i="48"/>
  <c r="H74" i="48"/>
  <c r="M43" i="48"/>
  <c r="I43" i="48"/>
  <c r="E43" i="48"/>
  <c r="G43" i="48"/>
  <c r="H43" i="48"/>
  <c r="K49" i="48"/>
  <c r="I49" i="48"/>
  <c r="G49" i="48"/>
  <c r="K55" i="48"/>
  <c r="G55" i="48"/>
  <c r="F55" i="48"/>
  <c r="M55" i="48"/>
  <c r="I55" i="48"/>
  <c r="E55" i="48"/>
  <c r="L55" i="48"/>
  <c r="H55" i="48"/>
  <c r="E19" i="48"/>
  <c r="M27" i="48"/>
  <c r="L27" i="48"/>
  <c r="E31" i="48"/>
  <c r="H31" i="48"/>
  <c r="K18" i="48"/>
  <c r="K24" i="48"/>
  <c r="K30" i="48"/>
  <c r="L18" i="48"/>
  <c r="H24" i="48"/>
  <c r="L24" i="48"/>
  <c r="L30" i="48"/>
  <c r="G35" i="48"/>
  <c r="L36" i="48"/>
  <c r="G45" i="48"/>
  <c r="G51" i="48"/>
  <c r="E18" i="48"/>
  <c r="I18" i="48"/>
  <c r="M18" i="48"/>
  <c r="N66" i="48"/>
  <c r="R66" i="48"/>
  <c r="V66" i="48"/>
  <c r="Z66" i="48"/>
  <c r="E20" i="48"/>
  <c r="I20" i="48"/>
  <c r="M20" i="48"/>
  <c r="F21" i="48"/>
  <c r="J21" i="48"/>
  <c r="G22" i="48"/>
  <c r="H23" i="48"/>
  <c r="L23" i="48"/>
  <c r="E24" i="48"/>
  <c r="I24" i="48"/>
  <c r="M24" i="48"/>
  <c r="F25" i="48"/>
  <c r="J25" i="48"/>
  <c r="G26" i="48"/>
  <c r="G28" i="48"/>
  <c r="H29" i="48"/>
  <c r="L29" i="48"/>
  <c r="E30" i="48"/>
  <c r="I30" i="48"/>
  <c r="M30" i="48"/>
  <c r="E32" i="48"/>
  <c r="I32" i="48"/>
  <c r="M32" i="48"/>
  <c r="F33" i="48"/>
  <c r="J33" i="48"/>
  <c r="G34" i="48"/>
  <c r="H35" i="48"/>
  <c r="L35" i="48"/>
  <c r="E36" i="48"/>
  <c r="I36" i="48"/>
  <c r="M36" i="48"/>
  <c r="F37" i="48"/>
  <c r="J37" i="48"/>
  <c r="G38" i="48"/>
  <c r="H39" i="48"/>
  <c r="L39" i="48"/>
  <c r="E40" i="48"/>
  <c r="I40" i="48"/>
  <c r="M40" i="48"/>
  <c r="F41" i="48"/>
  <c r="J41" i="48"/>
  <c r="G42" i="48"/>
  <c r="G44" i="48"/>
  <c r="H45" i="48"/>
  <c r="L45" i="48"/>
  <c r="E46" i="48"/>
  <c r="I46" i="48"/>
  <c r="M46" i="48"/>
  <c r="F47" i="48"/>
  <c r="J47" i="48"/>
  <c r="G48" i="48"/>
  <c r="G50" i="48"/>
  <c r="H51" i="48"/>
  <c r="L51" i="48"/>
  <c r="E52" i="48"/>
  <c r="I52" i="48"/>
  <c r="M52" i="48"/>
  <c r="F53" i="48"/>
  <c r="J53" i="48"/>
  <c r="G54" i="48"/>
  <c r="J56" i="48"/>
  <c r="F56" i="48"/>
  <c r="H56" i="48"/>
  <c r="M56" i="48"/>
  <c r="F58" i="48"/>
  <c r="K58" i="48"/>
  <c r="F59" i="48"/>
  <c r="J60" i="48"/>
  <c r="F60" i="48"/>
  <c r="M60" i="48"/>
  <c r="I60" i="48"/>
  <c r="E60" i="48"/>
  <c r="K60" i="48"/>
  <c r="C62" i="48"/>
  <c r="M65" i="48"/>
  <c r="I65" i="48"/>
  <c r="E65" i="48"/>
  <c r="L65" i="48"/>
  <c r="H65" i="48"/>
  <c r="K65" i="48"/>
  <c r="P66" i="48"/>
  <c r="P122" i="48"/>
  <c r="C75" i="48"/>
  <c r="T122" i="48"/>
  <c r="X122" i="48"/>
  <c r="F77" i="48"/>
  <c r="F79" i="48"/>
  <c r="F81" i="48"/>
  <c r="F83" i="48"/>
  <c r="E87" i="48"/>
  <c r="M88" i="48"/>
  <c r="I88" i="48"/>
  <c r="E88" i="48"/>
  <c r="L88" i="48"/>
  <c r="H88" i="48"/>
  <c r="K88" i="48"/>
  <c r="G89" i="48"/>
  <c r="M90" i="48"/>
  <c r="I90" i="48"/>
  <c r="E90" i="48"/>
  <c r="L90" i="48"/>
  <c r="H90" i="48"/>
  <c r="K90" i="48"/>
  <c r="G91" i="48"/>
  <c r="M92" i="48"/>
  <c r="I92" i="48"/>
  <c r="E92" i="48"/>
  <c r="K92" i="48"/>
  <c r="F92" i="48"/>
  <c r="J92" i="48"/>
  <c r="F99" i="48"/>
  <c r="M105" i="48"/>
  <c r="I105" i="48"/>
  <c r="E105" i="48"/>
  <c r="K105" i="48"/>
  <c r="G105" i="48"/>
  <c r="L105" i="48"/>
  <c r="J105" i="48"/>
  <c r="K32" i="48"/>
  <c r="D18" i="48"/>
  <c r="H18" i="48"/>
  <c r="H20" i="48"/>
  <c r="K23" i="48"/>
  <c r="K29" i="48"/>
  <c r="H30" i="48"/>
  <c r="H32" i="48"/>
  <c r="K35" i="48"/>
  <c r="H36" i="48"/>
  <c r="K39" i="48"/>
  <c r="H40" i="48"/>
  <c r="F18" i="48"/>
  <c r="J18" i="48"/>
  <c r="F20" i="48"/>
  <c r="J20" i="48"/>
  <c r="G21" i="48"/>
  <c r="E23" i="48"/>
  <c r="I23" i="48"/>
  <c r="M23" i="48"/>
  <c r="F24" i="48"/>
  <c r="J24" i="48"/>
  <c r="G25" i="48"/>
  <c r="E29" i="48"/>
  <c r="I29" i="48"/>
  <c r="M29" i="48"/>
  <c r="F30" i="48"/>
  <c r="J30" i="48"/>
  <c r="F32" i="48"/>
  <c r="J32" i="48"/>
  <c r="G33" i="48"/>
  <c r="E35" i="48"/>
  <c r="I35" i="48"/>
  <c r="F36" i="48"/>
  <c r="J36" i="48"/>
  <c r="G37" i="48"/>
  <c r="E39" i="48"/>
  <c r="I39" i="48"/>
  <c r="M39" i="48"/>
  <c r="F40" i="48"/>
  <c r="J40" i="48"/>
  <c r="G41" i="48"/>
  <c r="E45" i="48"/>
  <c r="I45" i="48"/>
  <c r="M45" i="48"/>
  <c r="F46" i="48"/>
  <c r="J46" i="48"/>
  <c r="G47" i="48"/>
  <c r="E51" i="48"/>
  <c r="I51" i="48"/>
  <c r="M51" i="48"/>
  <c r="F52" i="48"/>
  <c r="J52" i="48"/>
  <c r="G53" i="48"/>
  <c r="G58" i="48"/>
  <c r="L60" i="48"/>
  <c r="M76" i="48"/>
  <c r="I76" i="48"/>
  <c r="E76" i="48"/>
  <c r="L76" i="48"/>
  <c r="H76" i="48"/>
  <c r="K76" i="48"/>
  <c r="G77" i="48"/>
  <c r="M78" i="48"/>
  <c r="I78" i="48"/>
  <c r="E78" i="48"/>
  <c r="L78" i="48"/>
  <c r="H78" i="48"/>
  <c r="K78" i="48"/>
  <c r="G79" i="48"/>
  <c r="M80" i="48"/>
  <c r="I80" i="48"/>
  <c r="E80" i="48"/>
  <c r="L80" i="48"/>
  <c r="H80" i="48"/>
  <c r="K80" i="48"/>
  <c r="G81" i="48"/>
  <c r="M82" i="48"/>
  <c r="I82" i="48"/>
  <c r="E82" i="48"/>
  <c r="L82" i="48"/>
  <c r="H82" i="48"/>
  <c r="K82" i="48"/>
  <c r="G83" i="48"/>
  <c r="F90" i="48"/>
  <c r="G92" i="48"/>
  <c r="K20" i="48"/>
  <c r="G36" i="48"/>
  <c r="G40" i="48"/>
  <c r="K40" i="48"/>
  <c r="G46" i="48"/>
  <c r="K46" i="48"/>
  <c r="G52" i="48"/>
  <c r="K52" i="48"/>
  <c r="L58" i="48"/>
  <c r="H58" i="48"/>
  <c r="I58" i="48"/>
  <c r="M59" i="48"/>
  <c r="I59" i="48"/>
  <c r="E59" i="48"/>
  <c r="L59" i="48"/>
  <c r="H59" i="48"/>
  <c r="J59" i="48"/>
  <c r="M89" i="48"/>
  <c r="I89" i="48"/>
  <c r="E89" i="48"/>
  <c r="L89" i="48"/>
  <c r="H89" i="48"/>
  <c r="K89" i="48"/>
  <c r="M91" i="48"/>
  <c r="I91" i="48"/>
  <c r="E91" i="48"/>
  <c r="L91" i="48"/>
  <c r="H91" i="48"/>
  <c r="K91" i="48"/>
  <c r="K99" i="48"/>
  <c r="G99" i="48"/>
  <c r="M99" i="48"/>
  <c r="I99" i="48"/>
  <c r="E99" i="48"/>
  <c r="J99" i="48"/>
  <c r="H99" i="48"/>
  <c r="G20" i="48"/>
  <c r="G32" i="48"/>
  <c r="H46" i="48"/>
  <c r="H52" i="48"/>
  <c r="E58" i="48"/>
  <c r="J58" i="48"/>
  <c r="K59" i="48"/>
  <c r="M77" i="48"/>
  <c r="I77" i="48"/>
  <c r="E77" i="48"/>
  <c r="L77" i="48"/>
  <c r="H77" i="48"/>
  <c r="K77" i="48"/>
  <c r="M79" i="48"/>
  <c r="I79" i="48"/>
  <c r="E79" i="48"/>
  <c r="L79" i="48"/>
  <c r="H79" i="48"/>
  <c r="K79" i="48"/>
  <c r="M81" i="48"/>
  <c r="I81" i="48"/>
  <c r="E81" i="48"/>
  <c r="L81" i="48"/>
  <c r="H81" i="48"/>
  <c r="K81" i="48"/>
  <c r="M83" i="48"/>
  <c r="I83" i="48"/>
  <c r="E83" i="48"/>
  <c r="L83" i="48"/>
  <c r="H83" i="48"/>
  <c r="K83" i="48"/>
  <c r="K87" i="48"/>
  <c r="F89" i="48"/>
  <c r="F91" i="48"/>
  <c r="J63" i="48"/>
  <c r="G64" i="48"/>
  <c r="K64" i="48"/>
  <c r="F74" i="48"/>
  <c r="J74" i="48"/>
  <c r="N122" i="48"/>
  <c r="R122" i="48"/>
  <c r="V122" i="48"/>
  <c r="Z122" i="48"/>
  <c r="F84" i="48"/>
  <c r="J84" i="48"/>
  <c r="F85" i="48"/>
  <c r="J85" i="48"/>
  <c r="F86" i="48"/>
  <c r="J86" i="48"/>
  <c r="G57" i="48"/>
  <c r="G61" i="48"/>
  <c r="G63" i="48"/>
  <c r="H64" i="48"/>
  <c r="G74" i="48"/>
  <c r="O122" i="48"/>
  <c r="S122" i="48"/>
  <c r="W122" i="48"/>
  <c r="AA122" i="48"/>
  <c r="G84" i="48"/>
  <c r="G85" i="48"/>
  <c r="G86" i="48"/>
  <c r="C111" i="48"/>
  <c r="F118" i="48"/>
  <c r="H119" i="48"/>
  <c r="L119" i="48"/>
  <c r="H120" i="48"/>
  <c r="L120" i="48"/>
  <c r="H121" i="48"/>
  <c r="L121" i="48"/>
  <c r="E93" i="48"/>
  <c r="I93" i="48"/>
  <c r="M93" i="48"/>
  <c r="E94" i="48"/>
  <c r="I94" i="48"/>
  <c r="M94" i="48"/>
  <c r="E95" i="48"/>
  <c r="I95" i="48"/>
  <c r="M95" i="48"/>
  <c r="E96" i="48"/>
  <c r="I96" i="48"/>
  <c r="M96" i="48"/>
  <c r="E97" i="48"/>
  <c r="I97" i="48"/>
  <c r="M97" i="48"/>
  <c r="E98" i="48"/>
  <c r="I98" i="48"/>
  <c r="M98" i="48"/>
  <c r="G100" i="48"/>
  <c r="K100" i="48"/>
  <c r="G101" i="48"/>
  <c r="K101" i="48"/>
  <c r="G102" i="48"/>
  <c r="K102" i="48"/>
  <c r="G103" i="48"/>
  <c r="K103" i="48"/>
  <c r="G104" i="48"/>
  <c r="K104" i="48"/>
  <c r="E106" i="48"/>
  <c r="I106" i="48"/>
  <c r="M106" i="48"/>
  <c r="E107" i="48"/>
  <c r="I107" i="48"/>
  <c r="M107" i="48"/>
  <c r="E108" i="48"/>
  <c r="I108" i="48"/>
  <c r="M108" i="48"/>
  <c r="E109" i="48"/>
  <c r="I109" i="48"/>
  <c r="M109" i="48"/>
  <c r="E110" i="48"/>
  <c r="I110" i="48"/>
  <c r="M110" i="48"/>
  <c r="G112" i="48"/>
  <c r="K112" i="48"/>
  <c r="G113" i="48"/>
  <c r="K113" i="48"/>
  <c r="G114" i="48"/>
  <c r="K114" i="48"/>
  <c r="G115" i="48"/>
  <c r="K115" i="48"/>
  <c r="G116" i="48"/>
  <c r="K116" i="48"/>
  <c r="G117" i="48"/>
  <c r="K117" i="48"/>
  <c r="E119" i="48"/>
  <c r="I119" i="48"/>
  <c r="M119" i="48"/>
  <c r="E120" i="48"/>
  <c r="I120" i="48"/>
  <c r="M120" i="48"/>
  <c r="E121" i="48"/>
  <c r="I121" i="48"/>
  <c r="M121" i="48"/>
  <c r="G93" i="48"/>
  <c r="G94" i="48"/>
  <c r="G95" i="48"/>
  <c r="G96" i="48"/>
  <c r="G97" i="48"/>
  <c r="G98" i="48"/>
  <c r="E100" i="48"/>
  <c r="I100" i="48"/>
  <c r="E101" i="48"/>
  <c r="I101" i="48"/>
  <c r="E102" i="48"/>
  <c r="I102" i="48"/>
  <c r="E103" i="48"/>
  <c r="I103" i="48"/>
  <c r="E104" i="48"/>
  <c r="I104" i="48"/>
  <c r="G106" i="48"/>
  <c r="G107" i="48"/>
  <c r="G108" i="48"/>
  <c r="G109" i="48"/>
  <c r="G110" i="48"/>
  <c r="E112" i="48"/>
  <c r="I112" i="48"/>
  <c r="E113" i="48"/>
  <c r="I113" i="48"/>
  <c r="E114" i="48"/>
  <c r="I114" i="48"/>
  <c r="E115" i="48"/>
  <c r="I115" i="48"/>
  <c r="E116" i="48"/>
  <c r="I116" i="48"/>
  <c r="E117" i="48"/>
  <c r="I117" i="48"/>
  <c r="G119" i="48"/>
  <c r="G120" i="48"/>
  <c r="G121" i="48"/>
  <c r="I19" i="48" l="1"/>
  <c r="F43" i="48"/>
  <c r="M19" i="48"/>
  <c r="K43" i="48"/>
  <c r="J43" i="48"/>
  <c r="G19" i="48"/>
  <c r="L31" i="48"/>
  <c r="H19" i="48"/>
  <c r="AZ48" i="58"/>
  <c r="AZ49" i="58" s="1"/>
  <c r="BA50" i="58"/>
  <c r="BA16" i="58"/>
  <c r="AZ14" i="58"/>
  <c r="AZ15" i="58" s="1"/>
  <c r="AT82" i="55"/>
  <c r="AT83" i="55" s="1"/>
  <c r="AU84" i="55"/>
  <c r="AT85" i="55"/>
  <c r="AU116" i="55"/>
  <c r="AT114" i="55"/>
  <c r="AT115" i="55" s="1"/>
  <c r="AT117" i="55"/>
  <c r="AY182" i="55"/>
  <c r="AX180" i="55"/>
  <c r="AX181" i="55" s="1"/>
  <c r="AY150" i="55"/>
  <c r="AX148" i="55"/>
  <c r="AX149" i="55" s="1"/>
  <c r="AU47" i="55"/>
  <c r="AV48" i="55"/>
  <c r="AK15" i="55"/>
  <c r="AJ14" i="55"/>
  <c r="F19" i="48"/>
  <c r="K19" i="48"/>
  <c r="J19" i="48"/>
  <c r="E118" i="48"/>
  <c r="J118" i="48"/>
  <c r="I118" i="48"/>
  <c r="G27" i="48"/>
  <c r="F27" i="48"/>
  <c r="G118" i="48"/>
  <c r="M118" i="48"/>
  <c r="J27" i="48"/>
  <c r="E27" i="48"/>
  <c r="K27" i="48"/>
  <c r="H27" i="48"/>
  <c r="F87" i="48"/>
  <c r="I31" i="48"/>
  <c r="M31" i="48"/>
  <c r="H49" i="48"/>
  <c r="M49" i="48"/>
  <c r="L118" i="48"/>
  <c r="H118" i="48"/>
  <c r="J87" i="48"/>
  <c r="F31" i="48"/>
  <c r="G31" i="48"/>
  <c r="L49" i="48"/>
  <c r="F49" i="48"/>
  <c r="H105" i="48"/>
  <c r="F105" i="48"/>
  <c r="I87" i="48"/>
  <c r="L87" i="48"/>
  <c r="G87" i="48"/>
  <c r="M87" i="48"/>
  <c r="J31" i="48"/>
  <c r="E49" i="48"/>
  <c r="K111" i="48"/>
  <c r="G111" i="48"/>
  <c r="M111" i="48"/>
  <c r="I111" i="48"/>
  <c r="E111" i="48"/>
  <c r="J111" i="48"/>
  <c r="H111" i="48"/>
  <c r="F111" i="48"/>
  <c r="L111" i="48"/>
  <c r="K75" i="48"/>
  <c r="G75" i="48"/>
  <c r="J75" i="48"/>
  <c r="F75" i="48"/>
  <c r="I75" i="48"/>
  <c r="H75" i="48"/>
  <c r="M75" i="48"/>
  <c r="E75" i="48"/>
  <c r="L75" i="48"/>
  <c r="L62" i="48"/>
  <c r="H62" i="48"/>
  <c r="K62" i="48"/>
  <c r="G62" i="48"/>
  <c r="M62" i="48"/>
  <c r="E62" i="48"/>
  <c r="J62" i="48"/>
  <c r="I62" i="48"/>
  <c r="F62" i="48"/>
  <c r="C122" i="48"/>
  <c r="E83" i="34" s="1"/>
  <c r="C66" i="48"/>
  <c r="E18" i="34" l="1"/>
  <c r="E24" i="34"/>
  <c r="BB50" i="58"/>
  <c r="BA48" i="58"/>
  <c r="BA49" i="58" s="1"/>
  <c r="BB16" i="58"/>
  <c r="BA14" i="58"/>
  <c r="BA15" i="58" s="1"/>
  <c r="AU82" i="55"/>
  <c r="AU83" i="55" s="1"/>
  <c r="AV84" i="55"/>
  <c r="AU85" i="55"/>
  <c r="AV116" i="55"/>
  <c r="AU114" i="55"/>
  <c r="AU115" i="55" s="1"/>
  <c r="AU117" i="55"/>
  <c r="AY148" i="55"/>
  <c r="AY149" i="55" s="1"/>
  <c r="AZ150" i="55"/>
  <c r="AZ182" i="55"/>
  <c r="AY180" i="55"/>
  <c r="AY181" i="55" s="1"/>
  <c r="AV47" i="55"/>
  <c r="AW48" i="55"/>
  <c r="AL15" i="55"/>
  <c r="AK14" i="55"/>
  <c r="K122" i="48"/>
  <c r="G122" i="48"/>
  <c r="J122" i="48"/>
  <c r="F122" i="48"/>
  <c r="M122" i="48"/>
  <c r="I122" i="48"/>
  <c r="E122" i="48"/>
  <c r="L122" i="48"/>
  <c r="H122" i="48"/>
  <c r="D122" i="48"/>
  <c r="D121" i="48"/>
  <c r="D120" i="48"/>
  <c r="D119" i="48"/>
  <c r="D114" i="48"/>
  <c r="D109" i="48"/>
  <c r="D118" i="48"/>
  <c r="D115" i="48"/>
  <c r="D110" i="48"/>
  <c r="D106" i="48"/>
  <c r="D116" i="48"/>
  <c r="D112" i="48"/>
  <c r="D107" i="48"/>
  <c r="D105" i="48"/>
  <c r="D102" i="48"/>
  <c r="D97" i="48"/>
  <c r="D93" i="48"/>
  <c r="D117" i="48"/>
  <c r="D113" i="48"/>
  <c r="D111" i="48"/>
  <c r="D108" i="48"/>
  <c r="D103" i="48"/>
  <c r="D98" i="48"/>
  <c r="D94" i="48"/>
  <c r="D92" i="48"/>
  <c r="D91" i="48"/>
  <c r="D90" i="48"/>
  <c r="D89" i="48"/>
  <c r="D88" i="48"/>
  <c r="D83" i="48"/>
  <c r="D82" i="48"/>
  <c r="D81" i="48"/>
  <c r="D80" i="48"/>
  <c r="D79" i="48"/>
  <c r="D78" i="48"/>
  <c r="D77" i="48"/>
  <c r="D76" i="48"/>
  <c r="D99" i="48"/>
  <c r="D87" i="48"/>
  <c r="D100" i="48"/>
  <c r="D95" i="48"/>
  <c r="D101" i="48"/>
  <c r="D96" i="48"/>
  <c r="D104" i="48"/>
  <c r="D86" i="48"/>
  <c r="D85" i="48"/>
  <c r="D84" i="48"/>
  <c r="D75" i="48"/>
  <c r="J66" i="48"/>
  <c r="F66" i="48"/>
  <c r="D64" i="48"/>
  <c r="D62" i="48"/>
  <c r="D58" i="48"/>
  <c r="M66" i="48"/>
  <c r="I66" i="48"/>
  <c r="E66" i="48"/>
  <c r="D65" i="48"/>
  <c r="G66" i="48"/>
  <c r="D63" i="48"/>
  <c r="D61" i="48"/>
  <c r="D59" i="48"/>
  <c r="D33" i="48"/>
  <c r="D31" i="48"/>
  <c r="D21" i="48"/>
  <c r="L66" i="48"/>
  <c r="D66" i="48"/>
  <c r="D57" i="48"/>
  <c r="D53" i="48"/>
  <c r="D47" i="48"/>
  <c r="D41" i="48"/>
  <c r="D37" i="48"/>
  <c r="K66" i="48"/>
  <c r="D60" i="48"/>
  <c r="D56" i="48"/>
  <c r="D54" i="48"/>
  <c r="D50" i="48"/>
  <c r="D48" i="48"/>
  <c r="D44" i="48"/>
  <c r="D42" i="48"/>
  <c r="D38" i="48"/>
  <c r="D34" i="48"/>
  <c r="D28" i="48"/>
  <c r="D26" i="48"/>
  <c r="D22" i="48"/>
  <c r="D19" i="48"/>
  <c r="H66" i="48"/>
  <c r="D55" i="48"/>
  <c r="D51" i="48"/>
  <c r="D49" i="48"/>
  <c r="D45" i="48"/>
  <c r="D43" i="48"/>
  <c r="D39" i="48"/>
  <c r="D35" i="48"/>
  <c r="D29" i="48"/>
  <c r="D27" i="48"/>
  <c r="D23" i="48"/>
  <c r="D52" i="48"/>
  <c r="D46" i="48"/>
  <c r="D40" i="48"/>
  <c r="D36" i="48"/>
  <c r="D32" i="48"/>
  <c r="D30" i="48"/>
  <c r="D24" i="48"/>
  <c r="D20" i="48"/>
  <c r="D25" i="48"/>
  <c r="BB14" i="58" l="1"/>
  <c r="BB15" i="58" s="1"/>
  <c r="BC16" i="58"/>
  <c r="BB48" i="58"/>
  <c r="BB49" i="58" s="1"/>
  <c r="BC50" i="58"/>
  <c r="AW116" i="55"/>
  <c r="AV114" i="55"/>
  <c r="AV115" i="55" s="1"/>
  <c r="AV117" i="55"/>
  <c r="AV82" i="55"/>
  <c r="AV83" i="55" s="1"/>
  <c r="AW84" i="55"/>
  <c r="AV85" i="55"/>
  <c r="AZ180" i="55"/>
  <c r="AZ181" i="55" s="1"/>
  <c r="BA182" i="55"/>
  <c r="AZ148" i="55"/>
  <c r="AZ149" i="55" s="1"/>
  <c r="BA150" i="55"/>
  <c r="AX48" i="55"/>
  <c r="AW47" i="55"/>
  <c r="AM15" i="55"/>
  <c r="AL14" i="55"/>
  <c r="BC48" i="58" l="1"/>
  <c r="BC49" i="58" s="1"/>
  <c r="BD50" i="58"/>
  <c r="BD16" i="58"/>
  <c r="BC14" i="58"/>
  <c r="BC15" i="58" s="1"/>
  <c r="AX116" i="55"/>
  <c r="AW114" i="55"/>
  <c r="AW115" i="55" s="1"/>
  <c r="AW117" i="55"/>
  <c r="AW82" i="55"/>
  <c r="AW83" i="55" s="1"/>
  <c r="AX84" i="55"/>
  <c r="AW85" i="55"/>
  <c r="BB150" i="55"/>
  <c r="BA148" i="55"/>
  <c r="BA149" i="55" s="1"/>
  <c r="BA180" i="55"/>
  <c r="BA181" i="55" s="1"/>
  <c r="BB182" i="55"/>
  <c r="AY48" i="55"/>
  <c r="AX47" i="55"/>
  <c r="AN15" i="55"/>
  <c r="AM14" i="55"/>
  <c r="BE16" i="58" l="1"/>
  <c r="BE14" i="58" s="1"/>
  <c r="BE15" i="58" s="1"/>
  <c r="BD14" i="58"/>
  <c r="BD15" i="58" s="1"/>
  <c r="BD48" i="58"/>
  <c r="BD49" i="58" s="1"/>
  <c r="BE50" i="58"/>
  <c r="BE48" i="58" s="1"/>
  <c r="BE49" i="58" s="1"/>
  <c r="AX82" i="55"/>
  <c r="AX83" i="55" s="1"/>
  <c r="AX85" i="55"/>
  <c r="AY84" i="55"/>
  <c r="AY116" i="55"/>
  <c r="AX114" i="55"/>
  <c r="AX115" i="55" s="1"/>
  <c r="AX117" i="55"/>
  <c r="BC182" i="55"/>
  <c r="BB180" i="55"/>
  <c r="BB181" i="55" s="1"/>
  <c r="BC150" i="55"/>
  <c r="BB148" i="55"/>
  <c r="BB149" i="55" s="1"/>
  <c r="AY47" i="55"/>
  <c r="AZ48" i="55"/>
  <c r="AO15" i="55"/>
  <c r="AN14" i="55"/>
  <c r="AY82" i="55" l="1"/>
  <c r="AY83" i="55" s="1"/>
  <c r="AY85" i="55"/>
  <c r="AZ84" i="55"/>
  <c r="AZ116" i="55"/>
  <c r="AY114" i="55"/>
  <c r="AY115" i="55" s="1"/>
  <c r="AY117" i="55"/>
  <c r="BC148" i="55"/>
  <c r="BC149" i="55" s="1"/>
  <c r="BD150" i="55"/>
  <c r="BD148" i="55" s="1"/>
  <c r="BD149" i="55" s="1"/>
  <c r="BD182" i="55"/>
  <c r="BD180" i="55" s="1"/>
  <c r="BD181" i="55" s="1"/>
  <c r="BC180" i="55"/>
  <c r="BC181" i="55" s="1"/>
  <c r="AZ47" i="55"/>
  <c r="BA48" i="55"/>
  <c r="AP15" i="55"/>
  <c r="AO14" i="55"/>
  <c r="AZ82" i="55" l="1"/>
  <c r="AZ83" i="55" s="1"/>
  <c r="BA84" i="55"/>
  <c r="AZ85" i="55"/>
  <c r="BA116" i="55"/>
  <c r="AZ114" i="55"/>
  <c r="AZ115" i="55" s="1"/>
  <c r="AZ117" i="55"/>
  <c r="BB48" i="55"/>
  <c r="BA47" i="55"/>
  <c r="AQ15" i="55"/>
  <c r="AP14" i="55"/>
  <c r="BB116" i="55" l="1"/>
  <c r="BA114" i="55"/>
  <c r="BA115" i="55" s="1"/>
  <c r="BA117" i="55"/>
  <c r="BA82" i="55"/>
  <c r="BA83" i="55" s="1"/>
  <c r="BB84" i="55"/>
  <c r="BA85" i="55"/>
  <c r="BC48" i="55"/>
  <c r="BB47" i="55"/>
  <c r="AR15" i="55"/>
  <c r="AQ14" i="55"/>
  <c r="BB82" i="55" l="1"/>
  <c r="BB83" i="55" s="1"/>
  <c r="BB85" i="55"/>
  <c r="BC84" i="55"/>
  <c r="BC116" i="55"/>
  <c r="BB114" i="55"/>
  <c r="BB115" i="55" s="1"/>
  <c r="BB117" i="55"/>
  <c r="BC47" i="55"/>
  <c r="BD48" i="55"/>
  <c r="BD47" i="55" s="1"/>
  <c r="AS15" i="55"/>
  <c r="AR14" i="55"/>
  <c r="BD116" i="55" l="1"/>
  <c r="BC114" i="55"/>
  <c r="BC115" i="55" s="1"/>
  <c r="BC117" i="55"/>
  <c r="BC82" i="55"/>
  <c r="BC83" i="55" s="1"/>
  <c r="BD84" i="55"/>
  <c r="BC85" i="55"/>
  <c r="AT15" i="55"/>
  <c r="AS14" i="55"/>
  <c r="BD82" i="55" l="1"/>
  <c r="BD83" i="55" s="1"/>
  <c r="BD85" i="55"/>
  <c r="BD114" i="55"/>
  <c r="BD115" i="55" s="1"/>
  <c r="BD117" i="55"/>
  <c r="AU15" i="55"/>
  <c r="AT14" i="55"/>
  <c r="BC183" i="55" l="1"/>
  <c r="BD51" i="58" s="1"/>
  <c r="F183" i="55"/>
  <c r="H183" i="55"/>
  <c r="I51" i="58" s="1"/>
  <c r="G183" i="55"/>
  <c r="H51" i="58" s="1"/>
  <c r="I183" i="55"/>
  <c r="J51" i="58" s="1"/>
  <c r="J183" i="55"/>
  <c r="K51" i="58" s="1"/>
  <c r="K183" i="55"/>
  <c r="L51" i="58" s="1"/>
  <c r="L183" i="55"/>
  <c r="M51" i="58" s="1"/>
  <c r="N183" i="55"/>
  <c r="O51" i="58" s="1"/>
  <c r="M183" i="55"/>
  <c r="N51" i="58" s="1"/>
  <c r="O183" i="55"/>
  <c r="P51" i="58" s="1"/>
  <c r="Q183" i="55"/>
  <c r="R51" i="58" s="1"/>
  <c r="R183" i="55"/>
  <c r="S51" i="58" s="1"/>
  <c r="P183" i="55"/>
  <c r="Q51" i="58" s="1"/>
  <c r="V183" i="55"/>
  <c r="W51" i="58" s="1"/>
  <c r="U183" i="55"/>
  <c r="V51" i="58" s="1"/>
  <c r="T183" i="55"/>
  <c r="U51" i="58" s="1"/>
  <c r="S183" i="55"/>
  <c r="T51" i="58" s="1"/>
  <c r="W183" i="55"/>
  <c r="X51" i="58" s="1"/>
  <c r="Y183" i="55"/>
  <c r="Z51" i="58" s="1"/>
  <c r="X183" i="55"/>
  <c r="Y51" i="58" s="1"/>
  <c r="Z183" i="55"/>
  <c r="AA51" i="58" s="1"/>
  <c r="AA183" i="55"/>
  <c r="AB51" i="58" s="1"/>
  <c r="AB183" i="55"/>
  <c r="AC51" i="58" s="1"/>
  <c r="AD183" i="55"/>
  <c r="AE51" i="58" s="1"/>
  <c r="AE183" i="55"/>
  <c r="AF51" i="58" s="1"/>
  <c r="AC183" i="55"/>
  <c r="AD51" i="58" s="1"/>
  <c r="AF183" i="55"/>
  <c r="AG51" i="58" s="1"/>
  <c r="AG183" i="55"/>
  <c r="AH51" i="58" s="1"/>
  <c r="AI183" i="55"/>
  <c r="AJ51" i="58" s="1"/>
  <c r="AH183" i="55"/>
  <c r="AI51" i="58" s="1"/>
  <c r="AJ183" i="55"/>
  <c r="AK51" i="58" s="1"/>
  <c r="AL183" i="55"/>
  <c r="AM51" i="58" s="1"/>
  <c r="AK183" i="55"/>
  <c r="AL51" i="58" s="1"/>
  <c r="AM183" i="55"/>
  <c r="AN51" i="58" s="1"/>
  <c r="AO183" i="55"/>
  <c r="AP51" i="58" s="1"/>
  <c r="AN183" i="55"/>
  <c r="AO51" i="58" s="1"/>
  <c r="AR183" i="55"/>
  <c r="AS51" i="58" s="1"/>
  <c r="AP183" i="55"/>
  <c r="AQ51" i="58" s="1"/>
  <c r="AQ183" i="55"/>
  <c r="AR51" i="58" s="1"/>
  <c r="AT183" i="55"/>
  <c r="AU51" i="58" s="1"/>
  <c r="AV183" i="55"/>
  <c r="AW51" i="58" s="1"/>
  <c r="AU183" i="55"/>
  <c r="AV51" i="58" s="1"/>
  <c r="AS183" i="55"/>
  <c r="AT51" i="58" s="1"/>
  <c r="AW183" i="55"/>
  <c r="AX51" i="58" s="1"/>
  <c r="AX183" i="55"/>
  <c r="AY51" i="58" s="1"/>
  <c r="AZ183" i="55"/>
  <c r="BA51" i="58" s="1"/>
  <c r="AY183" i="55"/>
  <c r="AZ51" i="58" s="1"/>
  <c r="BA183" i="55"/>
  <c r="BB51" i="58" s="1"/>
  <c r="BB183" i="55"/>
  <c r="BC51" i="58" s="1"/>
  <c r="D49" i="55"/>
  <c r="K151" i="55"/>
  <c r="L17" i="58" s="1"/>
  <c r="N151" i="55"/>
  <c r="O17" i="58" s="1"/>
  <c r="R151" i="55"/>
  <c r="S17" i="58" s="1"/>
  <c r="V151" i="55"/>
  <c r="W17" i="58" s="1"/>
  <c r="Z151" i="55"/>
  <c r="AA17" i="58" s="1"/>
  <c r="AD151" i="55"/>
  <c r="AE17" i="58" s="1"/>
  <c r="AH151" i="55"/>
  <c r="AI17" i="58" s="1"/>
  <c r="AL151" i="55"/>
  <c r="AM17" i="58" s="1"/>
  <c r="AP151" i="55"/>
  <c r="AQ17" i="58" s="1"/>
  <c r="AT151" i="55"/>
  <c r="AU17" i="58" s="1"/>
  <c r="AX151" i="55"/>
  <c r="AY17" i="58" s="1"/>
  <c r="BB151" i="55"/>
  <c r="BC17" i="58" s="1"/>
  <c r="AY151" i="55"/>
  <c r="AZ17" i="58" s="1"/>
  <c r="H151" i="55"/>
  <c r="I17" i="58" s="1"/>
  <c r="J151" i="55"/>
  <c r="K17" i="58" s="1"/>
  <c r="Q151" i="55"/>
  <c r="R17" i="58" s="1"/>
  <c r="S151" i="55"/>
  <c r="T17" i="58" s="1"/>
  <c r="W151" i="55"/>
  <c r="X17" i="58" s="1"/>
  <c r="AA151" i="55"/>
  <c r="AB17" i="58" s="1"/>
  <c r="AE151" i="55"/>
  <c r="AF17" i="58" s="1"/>
  <c r="AJ151" i="55"/>
  <c r="AK17" i="58" s="1"/>
  <c r="AM151" i="55"/>
  <c r="AN17" i="58" s="1"/>
  <c r="AQ151" i="55"/>
  <c r="AR17" i="58" s="1"/>
  <c r="AU151" i="55"/>
  <c r="AV17" i="58" s="1"/>
  <c r="BA151" i="55"/>
  <c r="BB17" i="58" s="1"/>
  <c r="D16" i="55"/>
  <c r="G151" i="55"/>
  <c r="H17" i="58" s="1"/>
  <c r="M151" i="55"/>
  <c r="N17" i="58" s="1"/>
  <c r="O151" i="55"/>
  <c r="P17" i="58" s="1"/>
  <c r="U151" i="55"/>
  <c r="V17" i="58" s="1"/>
  <c r="X151" i="55"/>
  <c r="Y17" i="58" s="1"/>
  <c r="AB151" i="55"/>
  <c r="AC17" i="58" s="1"/>
  <c r="AG151" i="55"/>
  <c r="AH17" i="58" s="1"/>
  <c r="AI151" i="55"/>
  <c r="AJ17" i="58" s="1"/>
  <c r="AN151" i="55"/>
  <c r="AO17" i="58" s="1"/>
  <c r="AR151" i="55"/>
  <c r="AS17" i="58" s="1"/>
  <c r="BC151" i="55"/>
  <c r="BD17" i="58" s="1"/>
  <c r="I151" i="55"/>
  <c r="J17" i="58" s="1"/>
  <c r="L151" i="55"/>
  <c r="M17" i="58" s="1"/>
  <c r="P151" i="55"/>
  <c r="Q17" i="58" s="1"/>
  <c r="T151" i="55"/>
  <c r="U17" i="58" s="1"/>
  <c r="Y151" i="55"/>
  <c r="Z17" i="58" s="1"/>
  <c r="AC151" i="55"/>
  <c r="AD17" i="58" s="1"/>
  <c r="AF151" i="55"/>
  <c r="AG17" i="58" s="1"/>
  <c r="AK151" i="55"/>
  <c r="AL17" i="58" s="1"/>
  <c r="AO151" i="55"/>
  <c r="AP17" i="58" s="1"/>
  <c r="AS151" i="55"/>
  <c r="AT17" i="58" s="1"/>
  <c r="AW151" i="55"/>
  <c r="AX17" i="58" s="1"/>
  <c r="AZ151" i="55"/>
  <c r="BA17" i="58" s="1"/>
  <c r="AV151" i="55"/>
  <c r="AW17" i="58" s="1"/>
  <c r="F151" i="55"/>
  <c r="AV15" i="55"/>
  <c r="AU14" i="55"/>
  <c r="AW15" i="55" l="1"/>
  <c r="AV14" i="55"/>
  <c r="AX15" i="55" l="1"/>
  <c r="AW14" i="55"/>
  <c r="AY15" i="55" l="1"/>
  <c r="AX14" i="55"/>
  <c r="AZ15" i="55" l="1"/>
  <c r="AY14" i="55"/>
  <c r="BA15" i="55" l="1"/>
  <c r="AZ14" i="55"/>
  <c r="BB15" i="55" l="1"/>
  <c r="BA14" i="55"/>
  <c r="BC15" i="55" l="1"/>
  <c r="BB14" i="55"/>
  <c r="BD15" i="55" l="1"/>
  <c r="BC14" i="55"/>
  <c r="BD14" i="55" l="1"/>
  <c r="BE20" i="58"/>
  <c r="AB20" i="58"/>
  <c r="O20" i="58"/>
  <c r="AS20" i="58"/>
  <c r="BA20" i="58"/>
  <c r="AN20" i="58"/>
  <c r="AA20" i="58"/>
  <c r="N20" i="58"/>
  <c r="AG20" i="58"/>
  <c r="T20" i="58"/>
  <c r="AP20" i="58"/>
  <c r="P20" i="58"/>
  <c r="Z20" i="58"/>
  <c r="AO20" i="58"/>
  <c r="L20" i="58"/>
  <c r="J20" i="58"/>
  <c r="AF20" i="58"/>
  <c r="AK20" i="58"/>
  <c r="X20" i="58"/>
  <c r="K20" i="58"/>
  <c r="AV20" i="58"/>
  <c r="Q20" i="58"/>
  <c r="BC20" i="58"/>
  <c r="AL20" i="58"/>
  <c r="S20" i="58"/>
  <c r="Y20" i="58"/>
  <c r="AU20" i="58"/>
  <c r="AX20" i="58"/>
  <c r="AY20" i="58"/>
  <c r="U20" i="58"/>
  <c r="H20" i="58"/>
  <c r="BB20" i="58"/>
  <c r="AI20" i="58"/>
  <c r="AZ20" i="58"/>
  <c r="AM20" i="58"/>
  <c r="R20" i="58"/>
  <c r="AT20" i="58"/>
  <c r="AR20" i="58"/>
  <c r="AE20" i="58"/>
  <c r="AD20" i="58"/>
  <c r="V20" i="58"/>
  <c r="BD20" i="58"/>
  <c r="AQ20" i="58"/>
  <c r="AH20" i="58"/>
  <c r="AW20" i="58"/>
  <c r="AJ20" i="58"/>
  <c r="W20" i="58"/>
  <c r="AC20" i="58"/>
  <c r="M20" i="58"/>
  <c r="I20" i="58"/>
  <c r="Z18" i="58"/>
  <c r="BB18" i="58"/>
  <c r="AX18" i="58"/>
  <c r="AX43" i="58" s="1"/>
  <c r="J18" i="58"/>
  <c r="J43" i="58" s="1"/>
  <c r="AN18" i="58"/>
  <c r="AB18" i="58"/>
  <c r="AS18" i="58"/>
  <c r="T18" i="58"/>
  <c r="T43" i="58" s="1"/>
  <c r="M18" i="58"/>
  <c r="AA18" i="58"/>
  <c r="AW18" i="58"/>
  <c r="AW43" i="58" s="1"/>
  <c r="AO18" i="58"/>
  <c r="AO43" i="58" s="1"/>
  <c r="S18" i="58"/>
  <c r="S43" i="58" s="1"/>
  <c r="AF18" i="58"/>
  <c r="BC18" i="58"/>
  <c r="AK18" i="58"/>
  <c r="AK43" i="58" s="1"/>
  <c r="AU18" i="58"/>
  <c r="X18" i="58"/>
  <c r="AL18" i="58"/>
  <c r="AL43" i="58" s="1"/>
  <c r="AM18" i="58"/>
  <c r="AV18" i="58"/>
  <c r="AV43" i="58" s="1"/>
  <c r="K18" i="58"/>
  <c r="P18" i="58"/>
  <c r="U18" i="58"/>
  <c r="U43" i="58" s="1"/>
  <c r="AT18" i="58"/>
  <c r="AC18" i="58"/>
  <c r="AC43" i="58" s="1"/>
  <c r="N18" i="58"/>
  <c r="N43" i="58" s="1"/>
  <c r="AH18" i="58"/>
  <c r="AY18" i="58"/>
  <c r="AY43" i="58" s="1"/>
  <c r="BD18" i="58"/>
  <c r="H18" i="58"/>
  <c r="BE18" i="58"/>
  <c r="BE43" i="58" s="1"/>
  <c r="Q18" i="58"/>
  <c r="Q43" i="58" s="1"/>
  <c r="AE18" i="58"/>
  <c r="AP18" i="58"/>
  <c r="AI18" i="58"/>
  <c r="R18" i="58"/>
  <c r="R43" i="58" s="1"/>
  <c r="AD18" i="58"/>
  <c r="AD43" i="58" s="1"/>
  <c r="AZ18" i="58"/>
  <c r="BA18" i="58"/>
  <c r="Y18" i="58"/>
  <c r="Y43" i="58" s="1"/>
  <c r="AQ18" i="58"/>
  <c r="L18" i="58"/>
  <c r="AG18" i="58"/>
  <c r="AG43" i="58" s="1"/>
  <c r="AR18" i="58"/>
  <c r="AR43" i="58" s="1"/>
  <c r="AJ18" i="58"/>
  <c r="W18" i="58"/>
  <c r="O18" i="58"/>
  <c r="I18" i="58"/>
  <c r="V18" i="58"/>
  <c r="AI43" i="58" l="1"/>
  <c r="V43" i="58"/>
  <c r="M43" i="58"/>
  <c r="AF43" i="58"/>
  <c r="AH43" i="58"/>
  <c r="AT43" i="58"/>
  <c r="Z43" i="58"/>
  <c r="P43" i="58"/>
  <c r="AS43" i="58"/>
  <c r="BA43" i="58"/>
  <c r="K43" i="58"/>
  <c r="AZ43" i="58"/>
  <c r="AJ43" i="58"/>
  <c r="BD43" i="58"/>
  <c r="AB43" i="58"/>
  <c r="O43" i="58"/>
  <c r="AQ43" i="58"/>
  <c r="AE43" i="58"/>
  <c r="W43" i="58"/>
  <c r="L43" i="58"/>
  <c r="H43" i="58"/>
  <c r="X43" i="58"/>
  <c r="AA43" i="58"/>
  <c r="AP43" i="58"/>
  <c r="AN43" i="58"/>
  <c r="I43" i="58"/>
  <c r="AU43" i="58"/>
  <c r="AM43" i="58"/>
  <c r="BC43" i="58"/>
  <c r="BB43" i="58"/>
  <c r="D6" i="58" l="1"/>
  <c r="C18" i="60" s="1"/>
</calcChain>
</file>

<file path=xl/sharedStrings.xml><?xml version="1.0" encoding="utf-8"?>
<sst xmlns="http://schemas.openxmlformats.org/spreadsheetml/2006/main" count="990" uniqueCount="745">
  <si>
    <t>Date</t>
  </si>
  <si>
    <t>Discount factor</t>
  </si>
  <si>
    <t>CHF</t>
  </si>
  <si>
    <t>EUR</t>
  </si>
  <si>
    <t>USD</t>
  </si>
  <si>
    <t>GBP</t>
  </si>
  <si>
    <t>Check sum</t>
  </si>
  <si>
    <t>Coefficient of variation</t>
  </si>
  <si>
    <t>Ground-up loss</t>
  </si>
  <si>
    <t>PY discount factor</t>
  </si>
  <si>
    <t>Maximum possible loss parameters</t>
  </si>
  <si>
    <t>CY payment pattern</t>
  </si>
  <si>
    <t>Parameters</t>
  </si>
  <si>
    <t>Sheet</t>
  </si>
  <si>
    <t>Currency</t>
  </si>
  <si>
    <t>Reserve risk</t>
  </si>
  <si>
    <t>AAL</t>
  </si>
  <si>
    <t>EEL</t>
  </si>
  <si>
    <t>Change log</t>
  </si>
  <si>
    <t>AAD</t>
  </si>
  <si>
    <t>EED</t>
  </si>
  <si>
    <t>Additional parameters</t>
  </si>
  <si>
    <t>CY Parameters</t>
  </si>
  <si>
    <t>PY Parameters</t>
  </si>
  <si>
    <t>Discounted net reserves</t>
  </si>
  <si>
    <t>SST currency</t>
  </si>
  <si>
    <t>Exchange rate SST currency to CHF</t>
  </si>
  <si>
    <t>Purpose</t>
  </si>
  <si>
    <t>Current year of SST calculation</t>
  </si>
  <si>
    <t>Introduction</t>
  </si>
  <si>
    <t>Maturity (years)</t>
  </si>
  <si>
    <t xml:space="preserve">Discount factors </t>
  </si>
  <si>
    <t>by Type for a LOB</t>
  </si>
  <si>
    <t>by High-level region for a LOB</t>
  </si>
  <si>
    <t>by detailed segment</t>
  </si>
  <si>
    <t>StandRe LOB and detailed LOB</t>
  </si>
  <si>
    <t>In % of Total</t>
  </si>
  <si>
    <t>ACCIDENT AND HEALTH</t>
  </si>
  <si>
    <t>compulsory accident</t>
  </si>
  <si>
    <t>non-compulsory accident</t>
  </si>
  <si>
    <t>compulsory health (care)</t>
  </si>
  <si>
    <t>non-compulsory health (care)</t>
  </si>
  <si>
    <t>workers compensation</t>
  </si>
  <si>
    <t>employers liability</t>
  </si>
  <si>
    <t>other/non-specific or combined accident and health</t>
  </si>
  <si>
    <t>MOTOR</t>
  </si>
  <si>
    <t>motor hull (and accident)</t>
  </si>
  <si>
    <t>motor liability</t>
  </si>
  <si>
    <t>other/non-specific or combined motor</t>
  </si>
  <si>
    <t>MARINE, AVIATION AND OTHER TRANSPORT</t>
  </si>
  <si>
    <t>marine hull (incl. shipbuilding)</t>
  </si>
  <si>
    <t>marine cargo (goods in transit)</t>
  </si>
  <si>
    <t>marine liability (incl. Protection &amp; Indemnity PI)</t>
  </si>
  <si>
    <t>specie and fine art</t>
  </si>
  <si>
    <t>railway and other transport</t>
  </si>
  <si>
    <t>other/non-specific or combined marine</t>
  </si>
  <si>
    <t>aviation hull (and accident)</t>
  </si>
  <si>
    <t>aviation liability (incl. aviation products liability)</t>
  </si>
  <si>
    <t>space (incl. satellites) (hull)</t>
  </si>
  <si>
    <t>other/non-specific or combined aviation</t>
  </si>
  <si>
    <t>energy offshore (property, incl. BI)</t>
  </si>
  <si>
    <t>PROPERTY</t>
  </si>
  <si>
    <t>energy onshore (property, incl. BI)</t>
  </si>
  <si>
    <t>personal property</t>
  </si>
  <si>
    <t>commercial property (incl. BI)</t>
  </si>
  <si>
    <t>other/non-specific or combined property</t>
  </si>
  <si>
    <t>engineering, construction</t>
  </si>
  <si>
    <t>FINANCIAL LOSSES</t>
  </si>
  <si>
    <t>credit (incl. export credit, mortages)</t>
  </si>
  <si>
    <t xml:space="preserve">surety </t>
  </si>
  <si>
    <t>political risks</t>
  </si>
  <si>
    <t>agriculture</t>
  </si>
  <si>
    <t>other  financial losses (incl. income protection)</t>
  </si>
  <si>
    <t>GENERAL LIABILITY</t>
  </si>
  <si>
    <t>personal liability (public liability)</t>
  </si>
  <si>
    <t>commercial liability (public liability)</t>
  </si>
  <si>
    <t>product liability</t>
  </si>
  <si>
    <t>professional indemnity incl. errors &amp; omissions (E&amp;O)</t>
  </si>
  <si>
    <t>directors and officers (D&amp;O)</t>
  </si>
  <si>
    <t>other/non-specific liability</t>
  </si>
  <si>
    <t>OTHER NON-LIFE</t>
  </si>
  <si>
    <t>legal expenses</t>
  </si>
  <si>
    <t>other non-life (assistance, miscellaneous)</t>
  </si>
  <si>
    <t>multiline</t>
  </si>
  <si>
    <t>TOTAL NON-LIFE</t>
  </si>
  <si>
    <t xml:space="preserve">Premium by LOB, net of retrocession </t>
  </si>
  <si>
    <t>In addition, input fields are provided for an alternative approach, to be used where the standard solution is not reasonable or not available (e.g., IM users).</t>
  </si>
  <si>
    <t>Discount factors for one year</t>
  </si>
  <si>
    <t>General information</t>
  </si>
  <si>
    <t>Exchange rates</t>
  </si>
  <si>
    <t>Reference date of the SST</t>
  </si>
  <si>
    <t>Value from SST</t>
  </si>
  <si>
    <t>Difference to SST</t>
  </si>
  <si>
    <t>balance sheet</t>
  </si>
  <si>
    <t>Num.</t>
  </si>
  <si>
    <t xml:space="preserve">Assets </t>
  </si>
  <si>
    <t>115)</t>
  </si>
  <si>
    <t>Total assets of selected positions</t>
  </si>
  <si>
    <t>Liabilities</t>
  </si>
  <si>
    <t>Total liabilities of selected positions</t>
  </si>
  <si>
    <t xml:space="preserve">Positions for insurance liability cash flows </t>
  </si>
  <si>
    <t>share of earned part</t>
  </si>
  <si>
    <t xml:space="preserve">Name </t>
  </si>
  <si>
    <t>Explanation</t>
  </si>
  <si>
    <t xml:space="preserve">Default </t>
  </si>
  <si>
    <t>Alternative input</t>
  </si>
  <si>
    <t>Selected</t>
  </si>
  <si>
    <t xml:space="preserve">of position value, in %  </t>
  </si>
  <si>
    <t>Assets</t>
  </si>
  <si>
    <t>(1)</t>
  </si>
  <si>
    <t>Retro receivables</t>
  </si>
  <si>
    <t>(2)</t>
  </si>
  <si>
    <t>Retro recoverables</t>
  </si>
  <si>
    <t>(3)</t>
  </si>
  <si>
    <t>Reinsurance premium receivables</t>
  </si>
  <si>
    <t>(4)</t>
  </si>
  <si>
    <t>Reinsurance deposits</t>
  </si>
  <si>
    <t xml:space="preserve">Total assets for selected positions </t>
  </si>
  <si>
    <t>(5)</t>
  </si>
  <si>
    <t>(6)</t>
  </si>
  <si>
    <t>Retro premium liabilities</t>
  </si>
  <si>
    <t>(7)</t>
  </si>
  <si>
    <t>Retro deposit liabilities</t>
  </si>
  <si>
    <t>Total liabilities for selected positions</t>
  </si>
  <si>
    <t>Grouped net positions for insurance liability cash flows</t>
  </si>
  <si>
    <t>Name</t>
  </si>
  <si>
    <t>Derivation from non-grouped positions</t>
  </si>
  <si>
    <t>discounted</t>
  </si>
  <si>
    <t>short term</t>
  </si>
  <si>
    <t>net discounted value defined by (6)-(1)-(3)</t>
  </si>
  <si>
    <t>earned longer term</t>
  </si>
  <si>
    <t>earned portion of net discounted value defined by (5)+(7)-(2)-(4)</t>
  </si>
  <si>
    <t>unearned longer term</t>
  </si>
  <si>
    <t>unearned portion of net discounted value defined by (5)+(7)-(2)-(4)</t>
  </si>
  <si>
    <t>Total net value</t>
  </si>
  <si>
    <t xml:space="preserve">Payment patterns, discount factors (for undiscounting balance sheet positions), and auxiliary outstanding best estimate (BE) by currency (for currency split).  </t>
  </si>
  <si>
    <t>Alternative can be used if not available or not suitable, specifically for IM users.</t>
  </si>
  <si>
    <t>This section does not link to balance sheet positions from Section 2 above.</t>
  </si>
  <si>
    <t>Discount factors</t>
  </si>
  <si>
    <t>Auxiliary best estimate</t>
  </si>
  <si>
    <t>Underlying currency</t>
  </si>
  <si>
    <t>Discount factor
from development pattern and  currency</t>
  </si>
  <si>
    <t>Check development pattern sum</t>
  </si>
  <si>
    <t>end year --&gt;</t>
  </si>
  <si>
    <t>Selected discount factor and selected total BE for PAY</t>
  </si>
  <si>
    <t>Selected discount factor and selected total BE for CAY</t>
  </si>
  <si>
    <t xml:space="preserve"> </t>
  </si>
  <si>
    <t>Relevant balance sheet position (over all currencies, net, discounted)</t>
  </si>
  <si>
    <t>Undiscounting factor (from Section 3 discount factor for longer term)</t>
  </si>
  <si>
    <t>TOTAL</t>
  </si>
  <si>
    <t>non disc. BE</t>
  </si>
  <si>
    <t>in million</t>
  </si>
  <si>
    <t>Expected insurance result</t>
  </si>
  <si>
    <t>Cash flows in million of original currency</t>
  </si>
  <si>
    <t>Ground up modelling parameters</t>
  </si>
  <si>
    <t>Pareto shape alpha</t>
  </si>
  <si>
    <t>Expected loss</t>
  </si>
  <si>
    <t>Computation</t>
  </si>
  <si>
    <t>Discount function P(t) = (1+r(t)/100)^(-t)</t>
  </si>
  <si>
    <t xml:space="preserve">Change </t>
  </si>
  <si>
    <t>Captives: Input for market risk standard model and aggregation</t>
  </si>
  <si>
    <t>This sheet is applicable to all captives using the market risk standard model, whether using the captive model or an IM for non-life insurance risk.</t>
  </si>
  <si>
    <t xml:space="preserve">Default amounts are derived from the captive model. </t>
  </si>
  <si>
    <t>Comment</t>
  </si>
  <si>
    <t>Data</t>
  </si>
  <si>
    <t>Input</t>
  </si>
  <si>
    <t>Input fields: These cells ask for insurance company specific information.</t>
  </si>
  <si>
    <t>Captive model outputs for "Insurance Cashflows" sheet of SST-Template</t>
  </si>
  <si>
    <t>Maximum possible loss</t>
  </si>
  <si>
    <t>Expected frequency</t>
  </si>
  <si>
    <t>Standard deviation</t>
  </si>
  <si>
    <t>Threshold</t>
  </si>
  <si>
    <t>Pareto shape</t>
  </si>
  <si>
    <t xml:space="preserve">Expected frequency </t>
  </si>
  <si>
    <t>101)</t>
  </si>
  <si>
    <t xml:space="preserve">1.4 Depotforderungen aus übernommener Rückversicherung </t>
  </si>
  <si>
    <t xml:space="preserve">Aktive Rückversicherung: Schadenversicherungsgeschäft </t>
  </si>
  <si>
    <t>Forderungen gegenüber Versicherungsgesellschaften: abgegebene</t>
  </si>
  <si>
    <t>116)</t>
  </si>
  <si>
    <t>Forderungen gegenüber Versicherungsgesellschaften: übernommene</t>
  </si>
  <si>
    <t xml:space="preserve">2.6 Depotverbindlichkeiten aus abgegebener Rückversicherung </t>
  </si>
  <si>
    <t>Sonstige Verbindlichkeiten aus dem Versicherungsgeschäft</t>
  </si>
  <si>
    <t>Nr.</t>
  </si>
  <si>
    <t>Explanations / Comments</t>
  </si>
  <si>
    <t>1)</t>
  </si>
  <si>
    <t>2)</t>
  </si>
  <si>
    <t>3)</t>
  </si>
  <si>
    <t>4)</t>
  </si>
  <si>
    <t>5)</t>
  </si>
  <si>
    <t>6)</t>
  </si>
  <si>
    <t>7)</t>
  </si>
  <si>
    <t>8)</t>
  </si>
  <si>
    <t>9)</t>
  </si>
  <si>
    <t>10)</t>
  </si>
  <si>
    <t>11)</t>
  </si>
  <si>
    <t xml:space="preserve">   VOID FIELD FOR CAPTIVE MODEL USERS</t>
  </si>
  <si>
    <t>Captive model outputs for "Non Life" sheet of SST-Template</t>
  </si>
  <si>
    <t>Non Life CHF</t>
  </si>
  <si>
    <t>Non Life EUR</t>
  </si>
  <si>
    <t>Non Life USD</t>
  </si>
  <si>
    <t>Non Life GBP</t>
  </si>
  <si>
    <t>Non Life JPY</t>
  </si>
  <si>
    <t>Ground-up modelling parameters</t>
  </si>
  <si>
    <t>Captive model outputs for "Other Data" sheet of SST-Template</t>
  </si>
  <si>
    <t>Expected gross premiums (before reinsurance)</t>
  </si>
  <si>
    <t>Expected net premiums (after reinsurance)</t>
  </si>
  <si>
    <t>Expected gross annual claims (before reinsurance)</t>
  </si>
  <si>
    <t>Expected net annual claims (after reinsurance)</t>
  </si>
  <si>
    <t>Expected costs</t>
  </si>
  <si>
    <t>Reserve risk (net)</t>
  </si>
  <si>
    <t>Discounted expected claims from normal losses (net; “netgross” for StandRe users)</t>
  </si>
  <si>
    <t>Discounted expected claims from major losses excl. natural catastrophes (net; “netgross” for StandRe users)</t>
  </si>
  <si>
    <t>Discounted expected claims from natural catastrophes (net; “netgross” for StandRe users)</t>
  </si>
  <si>
    <t>Centered new claims risk (net)</t>
  </si>
  <si>
    <t>of which centred new claims risk from normal losses (net; “netgross” for StandRe users)</t>
  </si>
  <si>
    <t>of which centred new claims risk from major losses excl. natural catastrophes (net; “netgross” for StandRe users)</t>
  </si>
  <si>
    <t>of which centred new claims risk from natural catastrophes (netto; “netgross” for StandRe users)</t>
  </si>
  <si>
    <t>Other non-life insurance risk (centered) (net)</t>
  </si>
  <si>
    <t>Variation coefficient of reserve risks (net)</t>
  </si>
  <si>
    <t>Variation coefficient of new claims risks from normal claims (net; “netgross” for StandRe users)</t>
  </si>
  <si>
    <t>Expected values (all branches)</t>
  </si>
  <si>
    <t>Non-life insurance risk</t>
  </si>
  <si>
    <t>Information on the current SST calculation</t>
  </si>
  <si>
    <t>Name of the reinsurance captive company</t>
  </si>
  <si>
    <t>Contact person</t>
  </si>
  <si>
    <t>E-mail</t>
  </si>
  <si>
    <t xml:space="preserve">Worksheets that are to be completed by the insurance company. </t>
  </si>
  <si>
    <t xml:space="preserve">Worksheets with information and prescribed parameters. Usually, these worksheets are not to be modified. </t>
  </si>
  <si>
    <t>Link</t>
  </si>
  <si>
    <t xml:space="preserve">Captive: Introduction </t>
  </si>
  <si>
    <t>Captive: Update</t>
  </si>
  <si>
    <t>This SST-Captive-Template includes worksheets with different tab colors. The following color convention is used.</t>
  </si>
  <si>
    <t>JPY</t>
  </si>
  <si>
    <t xml:space="preserve"> If JPY is used, please copy input from the SST-StandRe-Template</t>
  </si>
  <si>
    <r>
      <t xml:space="preserve">Zero coupon rates r(t) </t>
    </r>
    <r>
      <rPr>
        <b/>
        <sz val="10"/>
        <color theme="5" tint="-0.249977111117893"/>
        <rFont val="Arial"/>
        <family val="2"/>
      </rPr>
      <t>in percent</t>
    </r>
  </si>
  <si>
    <t>All</t>
  </si>
  <si>
    <t xml:space="preserve">Foreign exchange rates </t>
  </si>
  <si>
    <t>(e.g. EUR/CHF = EUR to CHF = how much CHF for one EUR)</t>
  </si>
  <si>
    <t>General parameters</t>
  </si>
  <si>
    <t>Cost of capital rate (above one year risk free rate) for the calculation of the market value margin</t>
  </si>
  <si>
    <t>CoC rate</t>
  </si>
  <si>
    <t xml:space="preserve">Confidence level </t>
  </si>
  <si>
    <t>Confidence level</t>
  </si>
  <si>
    <t>Alpha</t>
  </si>
  <si>
    <t>Default</t>
  </si>
  <si>
    <t xml:space="preserve">Alternative (if applicable, see technical description) </t>
  </si>
  <si>
    <t xml:space="preserve">Coefficient of variation </t>
  </si>
  <si>
    <t>net, for the prior accident years</t>
  </si>
  <si>
    <t>Correponding to selected reserves and coeff. of var.</t>
  </si>
  <si>
    <t>Sheets and their purpose</t>
  </si>
  <si>
    <t>See "Technical description of the SST standard model captive".</t>
  </si>
  <si>
    <t>Gross of retrocession</t>
  </si>
  <si>
    <t>Net of retrocession</t>
  </si>
  <si>
    <t>Reserve risk parameters</t>
  </si>
  <si>
    <t>Coefficient of variation by parameter segment, net of retrocession</t>
  </si>
  <si>
    <t>Correlation between each pair of distinct parameter segments</t>
  </si>
  <si>
    <t>Correlation</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</si>
  <si>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</si>
  <si>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</si>
  <si>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</si>
  <si>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</si>
  <si>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</si>
  <si>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</si>
  <si>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</si>
  <si>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</si>
  <si>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</si>
  <si>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</si>
  <si>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</si>
  <si>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</si>
  <si>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</si>
  <si>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</si>
  <si>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</si>
  <si>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</si>
  <si>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</si>
  <si>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</si>
  <si>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</si>
  <si>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</si>
  <si>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</si>
  <si>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</si>
  <si>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</si>
  <si>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</si>
  <si>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</si>
  <si>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PY correlation matrix</t>
  </si>
  <si>
    <t>Mu of lognormal distribution</t>
  </si>
  <si>
    <t>Sigma of lognormal distribution</t>
  </si>
  <si>
    <t xml:space="preserve">Results </t>
  </si>
  <si>
    <t>Captive: Calculation documentation</t>
  </si>
  <si>
    <t>Captive: FINMA prescribed parameters</t>
  </si>
  <si>
    <t>Captive: Reserves and premiums</t>
  </si>
  <si>
    <t>Undiscounted reserve risk</t>
  </si>
  <si>
    <t>Patterns</t>
  </si>
  <si>
    <t>Scope of risk</t>
  </si>
  <si>
    <t>CY</t>
  </si>
  <si>
    <t>URR</t>
  </si>
  <si>
    <t>CY&amp;URR</t>
  </si>
  <si>
    <t>Premium risk input</t>
  </si>
  <si>
    <t>Type of model</t>
  </si>
  <si>
    <t>Large ground up claims</t>
  </si>
  <si>
    <t xml:space="preserve">Attritional ground up claims </t>
  </si>
  <si>
    <t>Aggregate claim</t>
  </si>
  <si>
    <t>Captive aggregate claim, net of retrocession</t>
  </si>
  <si>
    <t>Additional parameters for aggregation into captive aggregate claim, if applicable</t>
  </si>
  <si>
    <t>QS, e.g. 0.800 for 80.0%</t>
  </si>
  <si>
    <t>All PY parameter segments</t>
  </si>
  <si>
    <t>All CY parameter segments</t>
  </si>
  <si>
    <t>Captive: Premium risk</t>
  </si>
  <si>
    <t>Field</t>
  </si>
  <si>
    <t>Calculation documentation</t>
  </si>
  <si>
    <t>Description/question</t>
  </si>
  <si>
    <t>Portfolio exposure</t>
  </si>
  <si>
    <r>
      <t xml:space="preserve">1) </t>
    </r>
    <r>
      <rPr>
        <b/>
        <sz val="10"/>
        <color rgb="FF000000"/>
        <rFont val="Arial"/>
        <family val="2"/>
      </rPr>
      <t>Reserve</t>
    </r>
    <r>
      <rPr>
        <sz val="10"/>
        <color rgb="FF000000"/>
        <rFont val="Arial"/>
        <family val="2"/>
      </rPr>
      <t xml:space="preserve">: best estimates of outstanding payments for prior underwriting years for all business net of outward retrocession. </t>
    </r>
  </si>
  <si>
    <r>
      <t xml:space="preserve">2) </t>
    </r>
    <r>
      <rPr>
        <b/>
        <sz val="10"/>
        <color rgb="FF000000"/>
        <rFont val="Arial"/>
        <family val="2"/>
      </rPr>
      <t>Premium</t>
    </r>
    <r>
      <rPr>
        <sz val="10"/>
        <color rgb="FF000000"/>
        <rFont val="Arial"/>
        <family val="2"/>
      </rPr>
      <t xml:space="preserve">: expected premiums for the </t>
    </r>
    <r>
      <rPr>
        <b/>
        <sz val="10"/>
        <color rgb="FF000000"/>
        <rFont val="Arial"/>
        <family val="2"/>
      </rPr>
      <t xml:space="preserve">current underwriting year </t>
    </r>
    <r>
      <rPr>
        <sz val="10"/>
        <color rgb="FF000000"/>
        <rFont val="Arial"/>
        <family val="2"/>
      </rPr>
      <t>for all business net of outward retrocession.</t>
    </r>
  </si>
  <si>
    <t>Undiscounted reserve by LOB, net of retrocession</t>
  </si>
  <si>
    <t>Number of PY parameter segments</t>
  </si>
  <si>
    <t>Further comments on the sheet "CA_reserve_risk"</t>
  </si>
  <si>
    <t>Premium risk</t>
  </si>
  <si>
    <t>Number of CY parameter segments</t>
  </si>
  <si>
    <t>CY parameter segments</t>
  </si>
  <si>
    <t>Number of CY parameter segments using ground-up modelling</t>
  </si>
  <si>
    <t>Number of CY parameter segments using maximum possible loss modelling</t>
  </si>
  <si>
    <t>Further comments on the sheet "CA_premium_risk"</t>
  </si>
  <si>
    <t>Parameter segment</t>
  </si>
  <si>
    <t>Scope of segment</t>
  </si>
  <si>
    <t>Captive claims</t>
  </si>
  <si>
    <t>Captive premiums</t>
  </si>
  <si>
    <t>Total (Current accident year and URR at t=1)</t>
  </si>
  <si>
    <t>Undiscounted expected result related to current accident year and unearned risk reserve (URR) at t=1</t>
  </si>
  <si>
    <t>Total  (Share not in SST balance sheet at t=0)</t>
  </si>
  <si>
    <t>Captive: Expected insurance result</t>
  </si>
  <si>
    <t>Results</t>
  </si>
  <si>
    <t>Discounted reserve risk *</t>
  </si>
  <si>
    <t>Ratios for information</t>
  </si>
  <si>
    <t>Net loss ratio, in %</t>
  </si>
  <si>
    <t>Net combined ratio, in %</t>
  </si>
  <si>
    <t>Approximate share of URR ratio in balance sheet, in %, for information</t>
  </si>
  <si>
    <t>Share in SST balance sheet at t=0, but undiscounted</t>
  </si>
  <si>
    <t>PY parameter segment</t>
  </si>
  <si>
    <t>Underlying Currency</t>
  </si>
  <si>
    <t>CY discount factor</t>
  </si>
  <si>
    <t>CY parameter segment</t>
  </si>
  <si>
    <t>PY payment pattern *</t>
  </si>
  <si>
    <t>Captive: Discount factors</t>
  </si>
  <si>
    <t>PY discount factor for reserve risk</t>
  </si>
  <si>
    <t>CY discount factor for premium risk</t>
  </si>
  <si>
    <t>PY - zero coupon curves</t>
  </si>
  <si>
    <t>CY - zero coupon curves</t>
  </si>
  <si>
    <t xml:space="preserve">    * The discount factor is avaible after completion of the sheet "CA_discount_factors"</t>
  </si>
  <si>
    <t xml:space="preserve">    * The underlying discount factor is avaible after completion of the sheet "CA_discount_factors"</t>
  </si>
  <si>
    <t>k --&gt;</t>
  </si>
  <si>
    <t>Discount factor curve corresponding to zero coupon interest rate (maturity k years) of the underlying currency of the paramer segment</t>
  </si>
  <si>
    <t>Zero coupon curves</t>
  </si>
  <si>
    <t>year end --&gt;</t>
  </si>
  <si>
    <t>Discounted factor for the outstanding payments at t=k</t>
  </si>
  <si>
    <t>Outstanding payments factors, incl. discounting</t>
  </si>
  <si>
    <t>SST reference date --&gt;</t>
  </si>
  <si>
    <t>General liability (example, do not remove)</t>
  </si>
  <si>
    <t>--- From here no new input required ---</t>
  </si>
  <si>
    <t>--- No new input required in this sheet ---</t>
  </si>
  <si>
    <t>PY - future discounted one-year risk</t>
  </si>
  <si>
    <t>CY - future discounted one-year risk</t>
  </si>
  <si>
    <t xml:space="preserve">Alternative </t>
  </si>
  <si>
    <t>of net loss ratio</t>
  </si>
  <si>
    <t>Selected *</t>
  </si>
  <si>
    <t xml:space="preserve">    * parameter used in the MVM calculation</t>
  </si>
  <si>
    <t xml:space="preserve">This sheet shows reserves and premiums according to the "detailed LOB" segmentation granularity.  </t>
  </si>
  <si>
    <t xml:space="preserve">Insurance business </t>
  </si>
  <si>
    <t>This sheet is intended to explain how the captive model has been specifically applied by the company.</t>
  </si>
  <si>
    <t xml:space="preserve">For captive model users, a standard computation of the output based on figures from the captive model is provided. </t>
  </si>
  <si>
    <t>Payment patterns for (un)earned longer term insurance cash flows</t>
  </si>
  <si>
    <t>Payment patterns for longer term earned insurance (PAY), undiscounted</t>
  </si>
  <si>
    <t>Payment patterns for longer term unearned insurance (CAY), undiscounted</t>
  </si>
  <si>
    <t xml:space="preserve"> Longer term earned - Default (from captive model figures)</t>
  </si>
  <si>
    <t xml:space="preserve"> Longer term earned - Alternative input</t>
  </si>
  <si>
    <t xml:space="preserve"> Longer term earned - Selected</t>
  </si>
  <si>
    <t>Longer term unearned - Alternative input</t>
  </si>
  <si>
    <t>Longer term unearned - Selected</t>
  </si>
  <si>
    <t>Incremental (t=k-1 to t=k) net development pattern PY, in %</t>
  </si>
  <si>
    <t>Incremental (t=k-1 to t=k) net development pattern CY, in %</t>
  </si>
  <si>
    <t>Longer term unearned - Default (from captive model figures)</t>
  </si>
  <si>
    <t>Cash flows are derived from balance sheet positions (Section 2), discount factors (Section 3), currency share (Section 3) and payment patterns (Section 3)</t>
  </si>
  <si>
    <t>Insurance business cash flows - Short term</t>
  </si>
  <si>
    <t>Insurance business cash flows - Longer term earned</t>
  </si>
  <si>
    <t>Insurance business cash flows - Longer term unearned</t>
  </si>
  <si>
    <t>Insurance business cash flows - Total</t>
  </si>
  <si>
    <t>Share for currency of undiscounted total (from Section 3 auxilary BE)</t>
  </si>
  <si>
    <t>Quantity of SST currency input</t>
  </si>
  <si>
    <t>unit</t>
  </si>
  <si>
    <t>label</t>
  </si>
  <si>
    <t>rate to SST currency</t>
  </si>
  <si>
    <t>thousand</t>
  </si>
  <si>
    <t>million</t>
  </si>
  <si>
    <t>billion</t>
  </si>
  <si>
    <t>Used by company</t>
  </si>
  <si>
    <t>These cells contain intermediary or prescribed information that will be linked in another table for further calculations.</t>
  </si>
  <si>
    <t>Captive: Reserve risk</t>
  </si>
  <si>
    <t>product liability (example, do not remove)</t>
  </si>
  <si>
    <t>Example Re</t>
  </si>
  <si>
    <t>Prop, in % of LOB Total</t>
  </si>
  <si>
    <t>Non Prop, in % of LOB Total</t>
  </si>
  <si>
    <t>Europe, in % of LOB Total</t>
  </si>
  <si>
    <t>North America. in % of LOB Total</t>
  </si>
  <si>
    <t>Central and South America. in % of LOB Total</t>
  </si>
  <si>
    <t>Middle East and Africa, in % of LOB Total</t>
  </si>
  <si>
    <t>Japan, in % of LOB Total</t>
  </si>
  <si>
    <t>Asia and Pacific, in % of LOB Total</t>
  </si>
  <si>
    <t>Not regional, in % of LOB Total</t>
  </si>
  <si>
    <t xml:space="preserve">Premiums, net </t>
  </si>
  <si>
    <t>Expenses and costs, net</t>
  </si>
  <si>
    <t>Claims, net discounted *</t>
  </si>
  <si>
    <t>Captive expenses and costs</t>
  </si>
  <si>
    <t>Year of payement</t>
  </si>
  <si>
    <t>Monetary inputs in unit/thouhand/million/ billion of SST currency</t>
  </si>
  <si>
    <r>
      <t>The following positions of the SS</t>
    </r>
    <r>
      <rPr>
        <sz val="10"/>
        <rFont val="Arial"/>
        <family val="2"/>
      </rPr>
      <t>T balance sheet</t>
    </r>
    <r>
      <rPr>
        <sz val="10"/>
        <color theme="1"/>
        <rFont val="Arial"/>
        <family val="2"/>
      </rPr>
      <t xml:space="preserve"> are potentially relevant, for reinsurers, for the insurance cash flows used in the market risk standard model. See also below under Section 2 for the (sub-)positions expected to be covered by the cash flows.</t>
    </r>
  </si>
  <si>
    <t>year --&gt;</t>
  </si>
  <si>
    <t>Auxiliary computation from captive model input for Section 3 above</t>
  </si>
  <si>
    <t>Name of parameter segment</t>
  </si>
  <si>
    <t>(from SST currency to FX currency)</t>
  </si>
  <si>
    <t>balance sheet, in %</t>
  </si>
  <si>
    <t>Captive: Insurance cash flows for market risk standard model</t>
  </si>
  <si>
    <r>
      <t>Each section of this sheet corresponds to a different sheet of the SST-Template</t>
    </r>
    <r>
      <rPr>
        <sz val="10"/>
        <color rgb="FF000000"/>
        <rFont val="Calibri"/>
        <family val="2"/>
      </rPr>
      <t>.</t>
    </r>
  </si>
  <si>
    <t>Captive model outputs for "General Inputs" sheet of SST-Template</t>
  </si>
  <si>
    <t>Rate to million SST currency for SST-Template inputs</t>
  </si>
  <si>
    <t xml:space="preserve">Expected severity </t>
  </si>
  <si>
    <t>QS</t>
  </si>
  <si>
    <t>Attritional claims</t>
  </si>
  <si>
    <t>Large claims</t>
  </si>
  <si>
    <t>The fields in this sheet contain output from the captive model to be copied as input into the SST-Template. In particular, the fields with monetary amounts are automatically in million as required by the SST-Template.</t>
  </si>
  <si>
    <t>Frequency threshold for aggregate model</t>
  </si>
  <si>
    <t>Frequency threshold</t>
  </si>
  <si>
    <t>Losses have negative values in this table</t>
  </si>
  <si>
    <t>S1 only</t>
  </si>
  <si>
    <t>S2 only</t>
  </si>
  <si>
    <t>S1 \ (S2 U S3)</t>
  </si>
  <si>
    <t>S3 only</t>
  </si>
  <si>
    <t>S1 and S2 and S3</t>
  </si>
  <si>
    <t>S2 \ (S1 U S3)</t>
  </si>
  <si>
    <t>S3 \ (S1 U S2)</t>
  </si>
  <si>
    <t>(S1 ∩ S2) \ S3</t>
  </si>
  <si>
    <t>(S1 ∩ S3) \ S2</t>
  </si>
  <si>
    <t>(S2 ∩ S3) \ S1</t>
  </si>
  <si>
    <t>S1 ∩ S2 ∩ S3</t>
  </si>
  <si>
    <r>
      <t>Or: same as above, but instead of individual simulations, the CDF is provided, understood as a step function, with enough points in the tail</t>
    </r>
    <r>
      <rPr>
        <sz val="11"/>
        <color theme="1"/>
        <rFont val="Arial"/>
        <family val="2"/>
      </rPr>
      <t>.</t>
    </r>
  </si>
  <si>
    <t xml:space="preserve">  - individual (annual aggregate) simulations (e.g. 1 million)</t>
  </si>
  <si>
    <t xml:space="preserve">  - of the centered (i.e. mean =0) one-year change in the best estimate (for PY risk as well as CY risk), including the new  business between t=0 and t=1</t>
  </si>
  <si>
    <t xml:space="preserve">  - in millions of SST currency</t>
  </si>
  <si>
    <t xml:space="preserve">  - from all cash flows related to insurance business, with losses to reinsurer as negative numbers</t>
  </si>
  <si>
    <t xml:space="preserve">  - discounted and net of outward retrocession</t>
  </si>
  <si>
    <t>Name of the scenario (combination)</t>
  </si>
  <si>
    <t>Impact (loss) due to the scenario (combination)</t>
  </si>
  <si>
    <t>Probability of the scenario (combination) in %</t>
  </si>
  <si>
    <t xml:space="preserve">       - provide the simulations vector or the cumulative distribution function (CDF) from your simulation engine as input into the "Non Life" sheet of the SST-Template, </t>
  </si>
  <si>
    <t>3B. Second option, aggregation into insurance risk with another engine: In sheet "Non Life" of SST-Template, set selection "simulations" or to "cumulative distribution function". Then:</t>
  </si>
  <si>
    <t xml:space="preserve">   &lt;--- Input in million! Compulsory field only for users of option 3B above (not using the R-package sstCalculation for aggregation into insurance risk) </t>
  </si>
  <si>
    <t xml:space="preserve">   For users of the first option 3A above, the inputs of this block will not be used by the R-package sstCalculation. The the R-package sstCalculation instead uses inputs of 3A to produce the decomposition into PY risk and CY risk in the FDS.</t>
  </si>
  <si>
    <t>Identifier</t>
  </si>
  <si>
    <t>S1</t>
  </si>
  <si>
    <t>S2</t>
  </si>
  <si>
    <t>S3</t>
  </si>
  <si>
    <t xml:space="preserve">Occurrence probability, in % </t>
  </si>
  <si>
    <t>Name of the scenario combination</t>
  </si>
  <si>
    <t>Scenario combination</t>
  </si>
  <si>
    <t>Selection</t>
  </si>
  <si>
    <t>Control: no scenario occurs</t>
  </si>
  <si>
    <t>Control: sum of scenario combinations</t>
  </si>
  <si>
    <t>Occurrence probability of the combination, in %</t>
  </si>
  <si>
    <t>Net reserve for previous accident years PY (sheet "CA_reserve_risk), divided by net reserve for previous underwriting years (sheet "CA_reserves_and_premiums")</t>
  </si>
  <si>
    <t xml:space="preserve">   of which for modelling both CY and URR risk</t>
  </si>
  <si>
    <t xml:space="preserve">Net reserve for PY, divided by gross reserve for PY </t>
  </si>
  <si>
    <t xml:space="preserve">Reserve selected for PY, divided by net reserve for PY </t>
  </si>
  <si>
    <t xml:space="preserve">Reserve risk, divided by net reserve for PY claims </t>
  </si>
  <si>
    <t>If you provide the SST-template with your own simulation vector or probability distribution function for the non-life distribution (PY and CY, without scenarios within insurance risk), please comment why you prefer or you have to do so, instead of using the aggregation into non-life risk implemented in the sstComputation tool.</t>
  </si>
  <si>
    <t>Comments on transformation function(s) from ground up into captive aggregate claim. If another transformation function than the one implemented in the sstCalculation tool is used, please disclose it and explain.</t>
  </si>
  <si>
    <t>S1 and S2 only</t>
  </si>
  <si>
    <t>S1 and S3 only</t>
  </si>
  <si>
    <t>S2 and S3 only</t>
  </si>
  <si>
    <t>Expected result</t>
  </si>
  <si>
    <t>Net premium for current underwriting year (sheet "CA_expected_result"), divided by net premium for current underwriting year (sheet "CA_reserves_and_premiums")</t>
  </si>
  <si>
    <t>Net loss ratio</t>
  </si>
  <si>
    <t>Net combined ratio</t>
  </si>
  <si>
    <t>Approximate share of unearned gross premium, ratio</t>
  </si>
  <si>
    <t>Approximate share of unearned gross claim, ratio</t>
  </si>
  <si>
    <t>Share of retrocession premium, ratio</t>
  </si>
  <si>
    <t>Share of retrocession claim, ratio</t>
  </si>
  <si>
    <t>Share of retrocession premium, ratio in %</t>
  </si>
  <si>
    <t>Share of retrocession claim, ratio in %</t>
  </si>
  <si>
    <t>Further comments on the sheet "CA_expected_result"</t>
  </si>
  <si>
    <t>Please provide explanations on the derivation of the PY payment patterns</t>
  </si>
  <si>
    <t>Please provide explanations on the derivation of the CY payment patterns</t>
  </si>
  <si>
    <t>Further comments on the sheet "CA_discount_factors"</t>
  </si>
  <si>
    <t>Further comments on the sheet "CA_reserves_and_premiums"</t>
  </si>
  <si>
    <t xml:space="preserve">Model applied </t>
  </si>
  <si>
    <t>Comments on the MVM calculation and on the sheet "CA_MVM"</t>
  </si>
  <si>
    <t>Market value margin</t>
  </si>
  <si>
    <t>Comments on the values selected at section "2. Balance sheet (sub-)positions relevant for the insurance cash flows for the market risk standard model"</t>
  </si>
  <si>
    <t>Comments on the selections of section "3. Payment patterns for (un)earned longer term insurance cash flows"</t>
  </si>
  <si>
    <t>Further comments on the sheet "CA_insurance_cash_flows"</t>
  </si>
  <si>
    <t>Insurance buisness cash flow</t>
  </si>
  <si>
    <t>Further comments on the sheet "CA_input_SST_Template"</t>
  </si>
  <si>
    <t>Further comments on modelling approach and assumptions.</t>
  </si>
  <si>
    <t>Further comments on the tools.</t>
  </si>
  <si>
    <t>Further comments on the data.</t>
  </si>
  <si>
    <t>Further comments on captive model limitations, and on simplifications used.</t>
  </si>
  <si>
    <t>Sum of standalone impacts</t>
  </si>
  <si>
    <r>
      <t>Result: insurance cash flows (undiscounted)</t>
    </r>
    <r>
      <rPr>
        <b/>
        <sz val="10"/>
        <color rgb="FFC00000"/>
        <rFont val="Arial"/>
        <family val="2"/>
      </rPr>
      <t xml:space="preserve"> in million of original currency</t>
    </r>
  </si>
  <si>
    <t>Incremental (i.e. from t=k-1 to t=k) net payment pattern (undiscounted), in %</t>
  </si>
  <si>
    <t>Chi Captive</t>
  </si>
  <si>
    <t>MVM Captive</t>
  </si>
  <si>
    <t>PE1</t>
  </si>
  <si>
    <t>PE2</t>
  </si>
  <si>
    <t>RR1</t>
  </si>
  <si>
    <t>RR2</t>
  </si>
  <si>
    <t>RR3</t>
  </si>
  <si>
    <t>RR4</t>
  </si>
  <si>
    <t>RR5</t>
  </si>
  <si>
    <t>RR6</t>
  </si>
  <si>
    <t>RR7</t>
  </si>
  <si>
    <t>PR1</t>
  </si>
  <si>
    <t>PR2</t>
  </si>
  <si>
    <t>PR3</t>
  </si>
  <si>
    <t>PR4</t>
  </si>
  <si>
    <t>PR5</t>
  </si>
  <si>
    <t>PR6</t>
  </si>
  <si>
    <t>PR7</t>
  </si>
  <si>
    <t>PR8</t>
  </si>
  <si>
    <t>PR9</t>
  </si>
  <si>
    <t>PR10</t>
  </si>
  <si>
    <t>PR11</t>
  </si>
  <si>
    <t>PR12</t>
  </si>
  <si>
    <t>PR13</t>
  </si>
  <si>
    <t>PR14</t>
  </si>
  <si>
    <t>PR15</t>
  </si>
  <si>
    <t>PR16</t>
  </si>
  <si>
    <t>PR17</t>
  </si>
  <si>
    <t>PR18</t>
  </si>
  <si>
    <t>PR19</t>
  </si>
  <si>
    <t>PR20</t>
  </si>
  <si>
    <t>PR21</t>
  </si>
  <si>
    <t>PR22</t>
  </si>
  <si>
    <t>PR23</t>
  </si>
  <si>
    <t>PR24</t>
  </si>
  <si>
    <t>PR25</t>
  </si>
  <si>
    <t>PR26</t>
  </si>
  <si>
    <t>PR27</t>
  </si>
  <si>
    <t>PR28</t>
  </si>
  <si>
    <t>PR29</t>
  </si>
  <si>
    <t>PR30</t>
  </si>
  <si>
    <t>PR31</t>
  </si>
  <si>
    <t>PR32</t>
  </si>
  <si>
    <t>PR33</t>
  </si>
  <si>
    <t>PR34</t>
  </si>
  <si>
    <t>PR35</t>
  </si>
  <si>
    <t>PR36</t>
  </si>
  <si>
    <t>ER1</t>
  </si>
  <si>
    <t>ER2</t>
  </si>
  <si>
    <t>ER3</t>
  </si>
  <si>
    <t>ER5</t>
  </si>
  <si>
    <t>ER6</t>
  </si>
  <si>
    <t>ER7</t>
  </si>
  <si>
    <t>ER8</t>
  </si>
  <si>
    <t>ER9</t>
  </si>
  <si>
    <t>SR1</t>
  </si>
  <si>
    <t>SR2</t>
  </si>
  <si>
    <t>SR3</t>
  </si>
  <si>
    <t>SR4</t>
  </si>
  <si>
    <t>SR5</t>
  </si>
  <si>
    <t>MM1</t>
  </si>
  <si>
    <t>IC1</t>
  </si>
  <si>
    <t>IC2</t>
  </si>
  <si>
    <t>IC3</t>
  </si>
  <si>
    <t>IS1</t>
  </si>
  <si>
    <t>IS2</t>
  </si>
  <si>
    <t>MA1</t>
  </si>
  <si>
    <t>MA2</t>
  </si>
  <si>
    <t>MA3</t>
  </si>
  <si>
    <t>MA4</t>
  </si>
  <si>
    <t>MA5</t>
  </si>
  <si>
    <t>MA6</t>
  </si>
  <si>
    <t>DF1</t>
  </si>
  <si>
    <t>DF2</t>
  </si>
  <si>
    <t>DF3</t>
  </si>
  <si>
    <t>Input for the SST-template</t>
  </si>
  <si>
    <t>Comments/explanations</t>
  </si>
  <si>
    <t>Captive: Individual events risk</t>
  </si>
  <si>
    <t xml:space="preserve">Combination of IE3 scenarios </t>
  </si>
  <si>
    <t>Scenarios within insurance risk assigned to individual events (IE3)</t>
  </si>
  <si>
    <t>Name of IE3 scenario</t>
  </si>
  <si>
    <t>Undiscounted net reserves (sheet "CA_reserves_and_premiums"), divided by positions of the SST balance sheet comprising discounted reserves (sheet "CA_insurance_cash_flows")</t>
  </si>
  <si>
    <t xml:space="preserve">       - AND copy the IE3 scenarios (combination), to be found on the right above under 3A, into the "Non Life" sheet of the SST-Template.</t>
  </si>
  <si>
    <t xml:space="preserve">Individual events (IE3) WITHIN insurance risk
IE3 scenarios (combination) </t>
  </si>
  <si>
    <t>See "CA_Update" sheet for differences to the previous version.</t>
  </si>
  <si>
    <t>SST-Captive-Template for shadow computation 2021 published (see "Manual for the shadow computation 2021 captive" for changes compared to the official SST 2021)</t>
  </si>
  <si>
    <t>A selection of topics is listed (cf. columns "Field" and  "Description/question"). Calculations from different sheets are provided for information and as an aid for a consistency check (cf. column "Value").</t>
  </si>
  <si>
    <t>Value</t>
  </si>
  <si>
    <t>Explanations can be provided directly in this sheet (at column "Comments/explanations"), or an exact reference to the SST report (e.g. page, section) can be given instead. Whatever is explained here does not have to be explained in the SST report.</t>
  </si>
  <si>
    <t xml:space="preserve">Explanations must be understandable by a third person who is familiar with the subject. If preferred, the comments can be written in a national language instead of English. </t>
  </si>
  <si>
    <t xml:space="preserve">   of which only for modelling CY risk</t>
  </si>
  <si>
    <t xml:space="preserve">   of which only for modelling URR risk</t>
  </si>
  <si>
    <t>Number of CY parameter segments with an attritional claims frequency greater than 10</t>
  </si>
  <si>
    <t>Please explain the derivation of the company specific parameters. Here for what applies to all CY parameter segments, and below for what is specific to the named parameter segment.</t>
  </si>
  <si>
    <t>If you modified prescribed fields or formulas in this template, please document and explain.</t>
  </si>
  <si>
    <t>PY parameter segments</t>
  </si>
  <si>
    <t>Undiscounted reserves</t>
  </si>
  <si>
    <t>Pairwise independent scenarios</t>
  </si>
  <si>
    <t>Pairwise disjoint (classical SST assumption)</t>
  </si>
  <si>
    <t xml:space="preserve">    * Note: if appropriate, the PY payment pattern can be derived from the CY payment pattern and the reserves by previous accident year using the tool "NL_Calc_Pattern.xlxs" provided with the SST standard model non-life; the example pattern is the same of that tool.</t>
  </si>
  <si>
    <t>PY - outstanding payments factors</t>
  </si>
  <si>
    <t>CY - outstanding payments factors</t>
  </si>
  <si>
    <t xml:space="preserve">Captive: Market value margin (MVM) </t>
  </si>
  <si>
    <t xml:space="preserve">The output of this sheet is the insurance cash flows required as input for the market risk standard model. In this sheet, the SST balance sheet items associated with the insurance business are broken down into cash flows by currency. </t>
  </si>
  <si>
    <t>Please copy values from the SST balance sheet:</t>
  </si>
  <si>
    <t>This section allows as "alternative" to change the figures from the SST balance sheet in a suitable way for the liabilities cash flows used in the market risk standard model.</t>
  </si>
  <si>
    <t>3A. First option, aggregation into insurance risk with the R-package sstCalculation: In sheet "Non Life" of SST-Template, set selection to "captive" and copy the values below in that sheet, including the IE3 scenarios (combination) on the right.</t>
  </si>
  <si>
    <t>01.06.2021</t>
  </si>
  <si>
    <t>Individual events (IE3) risk</t>
  </si>
  <si>
    <t>For each IE3 scenario listed below, please provide the exact reference to the SST report (e.g. page, section) or another document where the scenario motivation, description and computation are explained. Alternatively, an additional free sheet by scenario can be included in this template for scenario explanation, and the reference is the sheet name. Here on the right, it is possible to mention what is common to all scenarios.</t>
  </si>
  <si>
    <t>Further comments on the sheet "CA_IE3_risk"</t>
  </si>
  <si>
    <t>This is the SST-Captive-Template for the SST standard model for reinsurance captive (captive model), and for inputs from the captive model to the SST-Template.</t>
  </si>
  <si>
    <t>Suffix for titel (optional, usualy blank, e.g. "reinstatment of 1 June")</t>
  </si>
  <si>
    <t>30.07.2021</t>
  </si>
  <si>
    <t>CA_premium_risk</t>
  </si>
  <si>
    <t>Column P (Expected aggregate ground up claim), formula corrected for Pareto alpha &lt;=1: in that case only a lower bound is given, as the Pareto expectation does not exist. This colum is for information purpose only and not used by the model.</t>
  </si>
  <si>
    <t>The specification of the simulation vector to be provided is as follows:</t>
  </si>
  <si>
    <t>07.09.2021</t>
  </si>
  <si>
    <t>CA_MVM</t>
  </si>
  <si>
    <t xml:space="preserve">Range D18:D42, undiscounted expected outstanding payments from PY. It refers newly to colum H of the sheet CA_reserve risk, selected undiscounted reserves. Before it was colum F, net undiscounted reserves. </t>
  </si>
  <si>
    <t>Monetary inputs are in SST currency and must be entered in</t>
  </si>
  <si>
    <t>Intro_SM_Captive</t>
  </si>
  <si>
    <t>Line 26: no more choice possible, the inputs must be entered in million.</t>
  </si>
  <si>
    <t>Formatting for monetary fields in million with 3 digits after the point</t>
  </si>
  <si>
    <t>Named ranges in formulas</t>
  </si>
  <si>
    <t>CA_alpha</t>
  </si>
  <si>
    <t>=CA_prescribed_parameters!$C$60</t>
  </si>
  <si>
    <t>CA_CoC</t>
  </si>
  <si>
    <t>=CA_prescribed_parameters!$C$57</t>
  </si>
  <si>
    <t>CA_company_name</t>
  </si>
  <si>
    <t>=Intro_SM_Captive!$E$16</t>
  </si>
  <si>
    <t>CA_currencies</t>
  </si>
  <si>
    <t>=CA_prescribed_parameters!$B$9:$B$13</t>
  </si>
  <si>
    <t>CA_current_year</t>
  </si>
  <si>
    <t>=Intro_SM_Captive!$E$14</t>
  </si>
  <si>
    <t>CA_CY_BE_vec</t>
  </si>
  <si>
    <t>=CA_expected_result!$I$20:$I$44</t>
  </si>
  <si>
    <t>CA_CY_frequency_threshold</t>
  </si>
  <si>
    <t>=CA_prescribed_parameters!$C$94</t>
  </si>
  <si>
    <t>CA_CY_scope_risk</t>
  </si>
  <si>
    <t>=CA_prescribed_parameters!$B$85:$B$87</t>
  </si>
  <si>
    <t>CA_CY_seg</t>
  </si>
  <si>
    <t>=CA_premium_risk!$B$10:$B$35</t>
  </si>
  <si>
    <t>CA_CY_seg_curr</t>
  </si>
  <si>
    <t>=CA_premium_risk!$C$10:$C$35</t>
  </si>
  <si>
    <t>CA_CY_seg_FXtoSSTcurr</t>
  </si>
  <si>
    <t>=CA_premium_risk!$D$10:$D$35</t>
  </si>
  <si>
    <t>CA_CY_seg_scope</t>
  </si>
  <si>
    <t>=CA_premium_risk!$E$10:$E$35</t>
  </si>
  <si>
    <t>CA_CY_type_model</t>
  </si>
  <si>
    <t>=CA_prescribed_parameters!$B$90:$B$91</t>
  </si>
  <si>
    <t>CA_exchange_rates</t>
  </si>
  <si>
    <t>=CA_prescribed_parameters!$B$27:$C$51</t>
  </si>
  <si>
    <t>CA_nunit</t>
  </si>
  <si>
    <t>=Intro_SM_Captive!$E$26</t>
  </si>
  <si>
    <t>CA_nunit_lab</t>
  </si>
  <si>
    <t>=CA_prescribed_parameters!$C$70</t>
  </si>
  <si>
    <t>CA_nunit_rate</t>
  </si>
  <si>
    <t>=CA_prescribed_parameters!$D$70</t>
  </si>
  <si>
    <t>CA_PY_BE_vec</t>
  </si>
  <si>
    <t>=CA_reserve_risk!$F$19:$F$43</t>
  </si>
  <si>
    <t>CA_PY_BE_vec_selected</t>
  </si>
  <si>
    <t>=CA_reserve_risk!$H$19:$H$43</t>
  </si>
  <si>
    <t>CA_PY_Corr</t>
  </si>
  <si>
    <t>=CA_prescribed_parameters!$C$79</t>
  </si>
  <si>
    <t>CA_PY_corr_mat</t>
  </si>
  <si>
    <t>=CA_reserve_risk!$P$19:$AN$43</t>
  </si>
  <si>
    <t>CA_PY_seg</t>
  </si>
  <si>
    <t>=CA_reserve_risk!$B$18:$B$43</t>
  </si>
  <si>
    <t>CA_PY_seg_curr</t>
  </si>
  <si>
    <t>=CA_reserve_risk!$C$18:$C$43</t>
  </si>
  <si>
    <t>CA_PY_seg_CV</t>
  </si>
  <si>
    <t>=CA_prescribed_parameters!$C$76</t>
  </si>
  <si>
    <t>CA_PY_seg_FXtoSSTcurr</t>
  </si>
  <si>
    <t>=CA_reserve_risk!$D$18:$D$43</t>
  </si>
  <si>
    <t>CA_SST_currency</t>
  </si>
  <si>
    <t>=Intro_SM_Captive!$E$24</t>
  </si>
  <si>
    <t>CA_suffix</t>
  </si>
  <si>
    <t>=Intro_SM_Captive!$E$18</t>
  </si>
  <si>
    <t>CA_to_million</t>
  </si>
  <si>
    <t>=CA_input_SST_Template!$C$13</t>
  </si>
  <si>
    <t>CA_zero_disc_fact</t>
  </si>
  <si>
    <t>=CA_prescribed_parameters!$B$19:$AZ$23</t>
  </si>
  <si>
    <t>Line 47 ff.: The list of named ranges in formulas is newly displayed</t>
  </si>
  <si>
    <t>31.10.2021</t>
  </si>
  <si>
    <t xml:space="preserve">SST-Captive-Template for the SST 2022 published, with the changes above </t>
  </si>
  <si>
    <t>Comments on the application of retrocession, if the captive helds outward retrocession contracts. In particular, how is the retrocession modelled in the transformation function?</t>
  </si>
  <si>
    <t xml:space="preserve">Other comments on the SST standard model captive </t>
  </si>
  <si>
    <t>04.11.2021</t>
  </si>
  <si>
    <t>CA_calculation_documentation</t>
  </si>
  <si>
    <t>Cells D79 and D137: correction of typos</t>
  </si>
  <si>
    <t>14.01.2022</t>
  </si>
  <si>
    <t>CA_prescribed_parameters</t>
  </si>
  <si>
    <t>Input of values as of 31.12.2021</t>
  </si>
  <si>
    <t>31.01.2022</t>
  </si>
  <si>
    <t xml:space="preserve">SST-Captive-Template  published, with the changes above </t>
  </si>
  <si>
    <t>BE Tilde Captive</t>
  </si>
  <si>
    <t>16.09.2022</t>
  </si>
  <si>
    <t>CA_discount_factors</t>
  </si>
  <si>
    <t>Cell C11: Warning removed as no more relevant</t>
  </si>
  <si>
    <r>
      <rPr>
        <sz val="10"/>
        <rFont val="Arial"/>
        <family val="2"/>
      </rPr>
      <t>Cell B16:</t>
    </r>
    <r>
      <rPr>
        <b/>
        <sz val="10"/>
        <rFont val="Arial"/>
        <family val="2"/>
      </rPr>
      <t xml:space="preserve"> </t>
    </r>
    <r>
      <rPr>
        <sz val="10"/>
        <rFont val="Arial"/>
        <family val="2"/>
      </rPr>
      <t>Name changed in line with SST-Template</t>
    </r>
  </si>
  <si>
    <t>CA_input_SST_Template</t>
  </si>
  <si>
    <t>28.09.2022</t>
  </si>
  <si>
    <t>31.10.2022</t>
  </si>
  <si>
    <t xml:space="preserve">SST-Captive-Template for the SST 2023 published, with the changes above </t>
  </si>
  <si>
    <t>31.01.2021</t>
  </si>
  <si>
    <t>Input of values as of 31.12.2022, SST-Captive-Template published with this change</t>
  </si>
  <si>
    <t>31.10.2023</t>
  </si>
  <si>
    <t>SST-Captive-Template for the SST 2024 published</t>
  </si>
  <si>
    <t>31.01.2024</t>
  </si>
  <si>
    <t>Input of values as of 31.12.2023, SST-Captive-Template published with this change</t>
  </si>
  <si>
    <t>151)</t>
  </si>
  <si>
    <t>186)</t>
  </si>
  <si>
    <t>189)</t>
  </si>
  <si>
    <t>Position number (EHP-AVO-Kontenplan)</t>
  </si>
  <si>
    <t>31.10.2024</t>
  </si>
  <si>
    <t>CA_insurance_cash_flows</t>
  </si>
  <si>
    <t xml:space="preserve">Explanations should be given wherever required (art. 24 para. 3 let. e ISO-FINMA). In particular, this is the case where the model requires company-specific inputs or alternative approaches might be used within the model. </t>
  </si>
  <si>
    <t>Cell D23 and Range B45:C55, update of references according to the SST balance sheet 2025</t>
  </si>
  <si>
    <t>Cell B9, update of explanation following the abrogation of FINMA Circ. 17/3 "SST"</t>
  </si>
  <si>
    <t>86)</t>
  </si>
  <si>
    <t>SST-Captive-Template for the SST 2025 published</t>
  </si>
  <si>
    <t>102) verdientes Geschäft (earned)</t>
  </si>
  <si>
    <t>152) verdientes Geschäft (earned)</t>
  </si>
  <si>
    <t>Reinsurance provisions (reserves)</t>
  </si>
  <si>
    <t>Receivables from retrocessionaires for ceded retrocession claims payments for already paid assumed reinsurance claims</t>
  </si>
  <si>
    <t xml:space="preserve">Receivables from retrocessionaires for ceded retrocession claims payments for not yet paid assumed reinsurance claims </t>
  </si>
  <si>
    <t>Receivables from cedants (or intermediaries) for assumed reinsurance premium payments</t>
  </si>
  <si>
    <t>Receivables from cedants (or intermediaries) for assumed reinsurance premium deposits</t>
  </si>
  <si>
    <t>Obligations towards cedants for assumed reinsurance claims payments (gross)</t>
  </si>
  <si>
    <t>Obligations towards retrocessionaires for ceded retrocession premium payments</t>
  </si>
  <si>
    <t>Obligations towards retrocessionaires for ceded retrocession premium deposits</t>
  </si>
  <si>
    <t>G48,H48 and H73 as well as G54, H54 and H73, introduction of earned part from SST balance sheet</t>
  </si>
  <si>
    <t>207'000'000 excl. 207'300'200</t>
  </si>
  <si>
    <t>Description as shown in the SST BS of the SST template (German)</t>
  </si>
  <si>
    <t>In addition, for the positions (4) and (7), the share of the earned part of the position is required to be entered.</t>
  </si>
  <si>
    <t>Centered URR risk (net)</t>
  </si>
  <si>
    <t>12)</t>
  </si>
  <si>
    <t>line 99, addition of a void line corresponding to the SST-Template input format</t>
  </si>
  <si>
    <t>Input of values as of 31.12.2024 (interest rates and FX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</si>
</sst>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4" formatCode="_-&quot;£&quot;* #,##0.00_-;\-&quot;£&quot;* #,##0.00_-;_-&quot;£&quot;* &quot;-&quot;??_-;_-@_-"/>
    <numFmt numFmtId="164" formatCode="_ * #,##0_ ;_ * \-#,##0_ ;_ * &quot;-&quot;_ ;_ @_ "/>
    <numFmt numFmtId="165" formatCode="_ * #,##0.00_ ;_ * \-#,##0.00_ ;_ * &quot;-&quot;??_ ;_ @_ "/>
    <numFmt numFmtId="166" formatCode="_(* #,##0.00_);_(* \(#,##0.00\);_(* &quot;-&quot;??_);_(@_)"/>
    <numFmt numFmtId="167" formatCode="#,##0.000"/>
    <numFmt numFmtId="168" formatCode="_ * #,##0_ ;_ * \-#,##0_ ;_ * &quot;-&quot;??_ ;_ @_ "/>
    <numFmt numFmtId="169" formatCode="0.0"/>
    <numFmt numFmtId="170" formatCode="0.000"/>
    <numFmt numFmtId="171" formatCode="0.0000"/>
    <numFmt numFmtId="172" formatCode="_ * #,##0.0000_ ;_ * \-#,##0.0000_ ;_ * &quot;-&quot;????_ ;_ @_ "/>
    <numFmt numFmtId="173" formatCode="0.0%"/>
    <numFmt numFmtId="174" formatCode="_ * #,##0.000_ ;_ * \-#,##0.000_ ;_ * &quot;-&quot;??_ ;_ @_ "/>
    <numFmt numFmtId="175" formatCode="_ * #,##0.00_ ;_ * \-#,##0.00_ ;_ * &quot;-&quot;_ ;_ @_ "/>
    <numFmt numFmtId="176" formatCode="#,##0.0000_ ;\-#,##0.0000\ "/>
    <numFmt numFmtId="177" formatCode="#,##0.0"/>
    <numFmt numFmtId="178" formatCode="_-* #,##0.000_-;\-* #,##0.000_-;_-* &quot;-&quot;???_-;_-@_-"/>
    <numFmt numFmtId="179" formatCode="#,##0.00_ ;\-#,##0.00\ "/>
    <numFmt numFmtId="180" formatCode="#,##0.000_ ;\-#,##0.000\ "/>
    <numFmt numFmtId="181" formatCode="_-* #,##0.0000_-;\-* #,##0.0000_-;_-* &quot;-&quot;????_-;_-@_-"/>
    <numFmt numFmtId="182" formatCode="#,##0_ ;\-#,##0\ "/>
  </numFmts>
  <fonts count="53" x14ac:knownFonts="1">
    <font>
      <sz val="10"/>
      <color theme="1"/>
      <name val="Arial"/>
      <family val="2"/>
    </font>
    <font>
      <sz val="10"/>
      <color theme="1"/>
      <name val="Arial"/>
      <family val="2"/>
    </font>
    <font>
      <b/>
      <sz val="10"/>
      <color theme="1"/>
      <name val="Arial"/>
      <family val="2"/>
    </font>
    <font>
      <sz val="10"/>
      <name val="Arial"/>
      <family val="2"/>
    </font>
    <font>
      <i/>
      <sz val="10"/>
      <name val="Arial"/>
      <family val="2"/>
    </font>
    <font>
      <u/>
      <sz val="10"/>
      <color indexed="12"/>
      <name val="Arial"/>
      <family val="2"/>
    </font>
    <font>
      <sz val="12"/>
      <name val="Times New Roman"/>
      <family val="1"/>
    </font>
    <font>
      <sz val="11"/>
      <color theme="1"/>
      <name val="Calibri"/>
      <family val="2"/>
      <scheme val="minor"/>
    </font>
    <font>
      <b/>
      <sz val="11"/>
      <name val="Arial"/>
      <family val="2"/>
    </font>
    <font>
      <i/>
      <sz val="10"/>
      <color rgb="FF006100"/>
      <name val="Arial"/>
      <family val="2"/>
    </font>
    <font>
      <sz val="10"/>
      <name val="Arial"/>
      <family val="2"/>
    </font>
    <font>
      <sz val="10"/>
      <color theme="0"/>
      <name val="Arial"/>
      <family val="2"/>
    </font>
    <font>
      <sz val="10"/>
      <name val="Arial"/>
      <family val="2"/>
    </font>
    <font>
      <b/>
      <sz val="16"/>
      <color rgb="FF002D64"/>
      <name val="Arial"/>
      <family val="2"/>
    </font>
    <font>
      <b/>
      <sz val="10"/>
      <color rgb="FF002D64"/>
      <name val="Arial"/>
      <family val="2"/>
    </font>
    <font>
      <b/>
      <sz val="10"/>
      <color theme="0"/>
      <name val="Arial"/>
      <family val="2"/>
    </font>
    <font>
      <sz val="10"/>
      <color rgb="FF3F3F76"/>
      <name val="Arial"/>
      <family val="2"/>
    </font>
    <font>
      <sz val="10"/>
      <color rgb="FFFF0000"/>
      <name val="Arial"/>
      <family val="2"/>
    </font>
    <font>
      <b/>
      <sz val="16"/>
      <color theme="0"/>
      <name val="Arial"/>
      <family val="2"/>
    </font>
    <font>
      <sz val="10"/>
      <color theme="6" tint="0.59999389629810485"/>
      <name val="Arial"/>
      <family val="2"/>
    </font>
    <font>
      <b/>
      <sz val="10"/>
      <name val="Arial"/>
      <family val="2"/>
    </font>
    <font>
      <b/>
      <sz val="10"/>
      <color rgb="FFFF0000"/>
      <name val="Arial"/>
      <family val="2"/>
    </font>
    <font>
      <sz val="9"/>
      <color theme="1"/>
      <name val="Arial"/>
      <family val="2"/>
    </font>
    <font>
      <sz val="10"/>
      <color rgb="FF002D64"/>
      <name val="Arial"/>
      <family val="2"/>
    </font>
    <font>
      <b/>
      <sz val="12"/>
      <color rgb="FF002D64"/>
      <name val="Arial"/>
      <family val="2"/>
    </font>
    <font>
      <b/>
      <sz val="12"/>
      <color theme="0"/>
      <name val="Arial"/>
      <family val="2"/>
    </font>
    <font>
      <sz val="11"/>
      <color theme="1"/>
      <name val="Arial"/>
      <family val="2"/>
    </font>
    <font>
      <sz val="11"/>
      <color rgb="FFFF0000"/>
      <name val="Arial"/>
      <family val="2"/>
    </font>
    <font>
      <b/>
      <sz val="10"/>
      <color rgb="FF000000"/>
      <name val="Arial"/>
      <family val="2"/>
    </font>
    <font>
      <sz val="11"/>
      <name val="Calibri"/>
      <family val="2"/>
    </font>
    <font>
      <sz val="11"/>
      <color rgb="FFFFFFFF"/>
      <name val="Calibri"/>
      <family val="2"/>
    </font>
    <font>
      <b/>
      <sz val="10"/>
      <color theme="3" tint="-0.249977111117893"/>
      <name val="Arial"/>
      <family val="2"/>
    </font>
    <font>
      <sz val="10"/>
      <color theme="0" tint="-0.499984740745262"/>
      <name val="Arial"/>
      <family val="2"/>
    </font>
    <font>
      <i/>
      <sz val="10"/>
      <color theme="0" tint="-0.499984740745262"/>
      <name val="Arial"/>
      <family val="2"/>
    </font>
    <font>
      <b/>
      <sz val="10"/>
      <color theme="5" tint="-0.249977111117893"/>
      <name val="Arial"/>
      <family val="2"/>
    </font>
    <font>
      <b/>
      <sz val="12"/>
      <color theme="5" tint="-0.249977111117893"/>
      <name val="Arial"/>
      <family val="2"/>
    </font>
    <font>
      <sz val="10"/>
      <color rgb="FF000000"/>
      <name val="Arial"/>
      <family val="2"/>
    </font>
    <font>
      <sz val="8"/>
      <name val="Arial"/>
      <family val="2"/>
    </font>
    <font>
      <sz val="10"/>
      <color theme="1"/>
      <name val="Calibri"/>
      <family val="2"/>
    </font>
    <font>
      <i/>
      <sz val="10"/>
      <color theme="1"/>
      <name val="Arial"/>
      <family val="2"/>
    </font>
    <font>
      <sz val="10"/>
      <color theme="0" tint="-0.34998626667073579"/>
      <name val="Arial"/>
      <family val="2"/>
    </font>
    <font>
      <sz val="11"/>
      <color theme="1"/>
      <name val="Calibri"/>
      <family val="2"/>
    </font>
    <font>
      <b/>
      <i/>
      <sz val="10"/>
      <name val="Arial"/>
      <family val="2"/>
    </font>
    <font>
      <sz val="8"/>
      <color theme="1"/>
      <name val="Arial"/>
      <family val="2"/>
    </font>
    <font>
      <i/>
      <sz val="8"/>
      <name val="Arial"/>
      <family val="2"/>
    </font>
    <font>
      <sz val="10"/>
      <color rgb="FFC00000"/>
      <name val="Arial"/>
      <family val="2"/>
    </font>
    <font>
      <b/>
      <sz val="12"/>
      <color theme="3" tint="-0.249977111117893"/>
      <name val="Arial"/>
      <family val="2"/>
    </font>
    <font>
      <b/>
      <sz val="10"/>
      <color rgb="FFC00000"/>
      <name val="Arial"/>
      <family val="2"/>
    </font>
    <font>
      <sz val="10"/>
      <color theme="0" tint="-0.14999847407452621"/>
      <name val="Arial"/>
      <family val="2"/>
    </font>
    <font>
      <b/>
      <sz val="12"/>
      <color theme="1"/>
      <name val="Arial"/>
      <family val="2"/>
    </font>
    <font>
      <sz val="10"/>
      <color rgb="FF000000"/>
      <name val="Calibri"/>
      <family val="2"/>
    </font>
    <font>
      <sz val="12"/>
      <color theme="1"/>
      <name val="Arial"/>
      <family val="2"/>
    </font>
    <font>
      <sz val="8"/>
      <color theme="0" tint="-0.499984740745262"/>
      <name val="Arial"/>
      <family val="2"/>
    </font>
  </fonts>
  <fills count="25">
    <fill>
      <patternFill patternType="none"/>
    </fill>
    <fill>
      <patternFill patternType="gray125"/>
    </fill>
    <fill>
      <patternFill patternType="solid">
        <fgColor theme="4" tint="0.79998168889431442"/>
        <bgColor indexed="65"/>
      </patternFill>
    </fill>
    <fill>
      <patternFill patternType="solid">
        <fgColor theme="6" tint="0.79998168889431442"/>
        <bgColor indexed="65"/>
      </patternFill>
    </fill>
    <fill>
      <patternFill patternType="solid">
        <fgColor theme="0"/>
        <bgColor indexed="64"/>
      </patternFill>
    </fill>
    <fill>
      <patternFill patternType="solid">
        <fgColor theme="9" tint="0.59999389629810485"/>
        <bgColor indexed="64"/>
      </patternFill>
    </fill>
    <fill>
      <patternFill patternType="solid">
        <fgColor rgb="FFC6EFCE"/>
      </patternFill>
    </fill>
    <fill>
      <patternFill patternType="solid">
        <fgColor theme="0" tint="-0.14996795556505021"/>
        <bgColor indexed="64"/>
      </patternFill>
    </fill>
    <fill>
      <patternFill patternType="solid">
        <fgColor rgb="FFD4ECF9"/>
        <bgColor indexed="64"/>
      </patternFill>
    </fill>
    <fill>
      <patternFill patternType="solid">
        <fgColor rgb="FFFDE2CE"/>
        <bgColor indexed="64"/>
      </patternFill>
    </fill>
    <fill>
      <patternFill patternType="solid">
        <fgColor rgb="FFEBF6FC"/>
        <bgColor indexed="64"/>
      </patternFill>
    </fill>
    <fill>
      <patternFill patternType="solid">
        <fgColor theme="0" tint="-4.9989318521683403E-2"/>
        <bgColor indexed="64"/>
      </patternFill>
    </fill>
    <fill>
      <patternFill patternType="solid">
        <fgColor rgb="FFFFCC99"/>
      </patternFill>
    </fill>
    <fill>
      <patternFill patternType="solid">
        <fgColor theme="6" tint="0.59999389629810485"/>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A2D3EE"/>
        <bgColor rgb="FF000000"/>
      </patternFill>
    </fill>
    <fill>
      <patternFill patternType="solid">
        <fgColor rgb="FF00539E"/>
        <bgColor rgb="FF000000"/>
      </patternFill>
    </fill>
    <fill>
      <patternFill patternType="solid">
        <fgColor rgb="FFFDE2CE"/>
        <bgColor rgb="FF000000"/>
      </patternFill>
    </fill>
    <fill>
      <patternFill patternType="solid">
        <fgColor rgb="FFEBF6FC"/>
        <bgColor rgb="FFEBF6FC"/>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top style="thin">
        <color theme="0" tint="-0.24994659260841701"/>
      </top>
      <bottom/>
      <diagonal/>
    </border>
    <border>
      <left/>
      <right style="thin">
        <color theme="0"/>
      </right>
      <top/>
      <bottom/>
      <diagonal/>
    </border>
    <border>
      <left style="thin">
        <color theme="0"/>
      </left>
      <right/>
      <top/>
      <bottom/>
      <diagonal/>
    </border>
    <border>
      <left/>
      <right/>
      <top style="thin">
        <color theme="0"/>
      </top>
      <bottom style="thin">
        <color theme="0" tint="-0.24994659260841701"/>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thin">
        <color auto="1"/>
      </top>
      <bottom/>
      <diagonal/>
    </border>
    <border>
      <left style="thin">
        <color indexed="64"/>
      </left>
      <right style="medium">
        <color indexed="64"/>
      </right>
      <top style="thin">
        <color auto="1"/>
      </top>
      <bottom/>
      <diagonal/>
    </border>
    <border>
      <left style="thin">
        <color indexed="64"/>
      </left>
      <right style="thin">
        <color indexed="64"/>
      </right>
      <top/>
      <bottom style="thin">
        <color indexed="64"/>
      </bottom>
      <diagonal/>
    </border>
    <border>
      <left style="thin">
        <color indexed="64"/>
      </left>
      <right style="medium">
        <color indexed="64"/>
      </right>
      <top/>
      <bottom style="thin">
        <color auto="1"/>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auto="1"/>
      </right>
      <top style="thin">
        <color auto="1"/>
      </top>
      <bottom/>
      <diagonal/>
    </border>
    <border>
      <left style="medium">
        <color indexed="64"/>
      </left>
      <right style="thin">
        <color indexed="64"/>
      </right>
      <top/>
      <bottom/>
      <diagonal/>
    </border>
    <border>
      <left/>
      <right style="thin">
        <color auto="1"/>
      </right>
      <top style="thin">
        <color auto="1"/>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theme="0" tint="-0.24994659260841701"/>
      </top>
      <bottom style="thin">
        <color theme="0"/>
      </bottom>
      <diagonal/>
    </border>
    <border>
      <left style="thin">
        <color theme="0"/>
      </left>
      <right/>
      <top style="thin">
        <color theme="0" tint="-0.24994659260841701"/>
      </top>
      <bottom style="thin">
        <color theme="0" tint="-0.24994659260841701"/>
      </bottom>
      <diagonal/>
    </border>
    <border>
      <left style="thin">
        <color theme="0"/>
      </left>
      <right/>
      <top style="thin">
        <color theme="0" tint="-0.24994659260841701"/>
      </top>
      <bottom style="thin">
        <color auto="1"/>
      </bottom>
      <diagonal/>
    </border>
    <border>
      <left style="thin">
        <color theme="0"/>
      </left>
      <right/>
      <top/>
      <bottom style="thin">
        <color theme="0" tint="-0.24994659260841701"/>
      </bottom>
      <diagonal/>
    </border>
    <border>
      <left/>
      <right/>
      <top style="thin">
        <color rgb="FFFFFFFF"/>
      </top>
      <bottom style="thin">
        <color rgb="FFFFFFFF"/>
      </bottom>
      <diagonal/>
    </border>
    <border>
      <left style="thin">
        <color theme="0"/>
      </left>
      <right style="thin">
        <color theme="0"/>
      </right>
      <top/>
      <bottom style="thin">
        <color theme="0" tint="-0.24994659260841701"/>
      </bottom>
      <diagonal/>
    </border>
    <border>
      <left style="thin">
        <color theme="0"/>
      </left>
      <right style="thin">
        <color theme="0"/>
      </right>
      <top style="thin">
        <color theme="0" tint="-0.24994659260841701"/>
      </top>
      <bottom style="thin">
        <color auto="1"/>
      </bottom>
      <diagonal/>
    </border>
    <border>
      <left style="thin">
        <color theme="0"/>
      </left>
      <right style="medium">
        <color theme="0"/>
      </right>
      <top/>
      <bottom/>
      <diagonal/>
    </border>
    <border>
      <left/>
      <right style="medium">
        <color theme="0"/>
      </right>
      <top/>
      <bottom/>
      <diagonal/>
    </border>
    <border>
      <left/>
      <right style="thick">
        <color theme="0"/>
      </right>
      <top style="thin">
        <color theme="0"/>
      </top>
      <bottom/>
      <diagonal/>
    </border>
    <border>
      <left style="thin">
        <color theme="0"/>
      </left>
      <right style="thick">
        <color theme="0"/>
      </right>
      <top/>
      <bottom style="thin">
        <color theme="0"/>
      </bottom>
      <diagonal/>
    </border>
    <border>
      <left style="thin">
        <color theme="0"/>
      </left>
      <right style="thick">
        <color theme="0"/>
      </right>
      <top/>
      <bottom/>
      <diagonal/>
    </border>
    <border>
      <left style="thin">
        <color theme="0"/>
      </left>
      <right style="thick">
        <color theme="0"/>
      </right>
      <top style="thin">
        <color theme="0"/>
      </top>
      <bottom style="thin">
        <color theme="0"/>
      </bottom>
      <diagonal/>
    </border>
    <border>
      <left style="thick">
        <color theme="0"/>
      </left>
      <right/>
      <top style="thin">
        <color theme="0"/>
      </top>
      <bottom/>
      <diagonal/>
    </border>
    <border>
      <left style="thick">
        <color theme="0"/>
      </left>
      <right style="thin">
        <color theme="0"/>
      </right>
      <top/>
      <bottom style="thin">
        <color theme="0"/>
      </bottom>
      <diagonal/>
    </border>
    <border>
      <left style="thick">
        <color theme="0"/>
      </left>
      <right style="thin">
        <color theme="0"/>
      </right>
      <top/>
      <bottom/>
      <diagonal/>
    </border>
    <border>
      <left style="thick">
        <color theme="0"/>
      </left>
      <right style="thin">
        <color theme="0"/>
      </right>
      <top style="thin">
        <color theme="0"/>
      </top>
      <bottom style="thin">
        <color theme="0"/>
      </bottom>
      <diagonal/>
    </border>
    <border>
      <left style="thin">
        <color theme="0"/>
      </left>
      <right/>
      <top/>
      <bottom style="thick">
        <color theme="0"/>
      </bottom>
      <diagonal/>
    </border>
    <border>
      <left/>
      <right style="thick">
        <color theme="0"/>
      </right>
      <top/>
      <bottom style="thick">
        <color theme="0"/>
      </bottom>
      <diagonal/>
    </border>
    <border>
      <left style="thick">
        <color theme="0"/>
      </left>
      <right/>
      <top/>
      <bottom style="thick">
        <color theme="0"/>
      </bottom>
      <diagonal/>
    </border>
    <border>
      <left/>
      <right/>
      <top/>
      <bottom style="thick">
        <color theme="0"/>
      </bottom>
      <diagonal/>
    </border>
    <border>
      <left/>
      <right style="thin">
        <color theme="0"/>
      </right>
      <top/>
      <bottom style="thick">
        <color theme="0"/>
      </bottom>
      <diagonal/>
    </border>
    <border>
      <left/>
      <right/>
      <top/>
      <bottom style="thin">
        <color theme="0" tint="-0.499984740745262"/>
      </bottom>
      <diagonal/>
    </border>
    <border>
      <left style="thin">
        <color theme="0"/>
      </left>
      <right/>
      <top/>
      <bottom style="thin">
        <color theme="0" tint="-0.14996795556505021"/>
      </bottom>
      <diagonal/>
    </border>
    <border>
      <left/>
      <right/>
      <top/>
      <bottom style="thin">
        <color theme="0" tint="-0.14996795556505021"/>
      </bottom>
      <diagonal/>
    </border>
    <border>
      <left/>
      <right style="thin">
        <color theme="0"/>
      </right>
      <top style="thin">
        <color theme="0"/>
      </top>
      <bottom style="thin">
        <color theme="0" tint="-0.14996795556505021"/>
      </bottom>
      <diagonal/>
    </border>
    <border>
      <left/>
      <right style="thin">
        <color theme="0"/>
      </right>
      <top style="thin">
        <color theme="0" tint="-0.14996795556505021"/>
      </top>
      <bottom style="thin">
        <color theme="0" tint="-0.14996795556505021"/>
      </bottom>
      <diagonal/>
    </border>
    <border>
      <left style="thin">
        <color theme="0"/>
      </left>
      <right style="thick">
        <color theme="0" tint="-0.14996795556505021"/>
      </right>
      <top style="thin">
        <color theme="0"/>
      </top>
      <bottom style="thin">
        <color theme="0" tint="-0.14996795556505021"/>
      </bottom>
      <diagonal/>
    </border>
    <border>
      <left style="thin">
        <color theme="0"/>
      </left>
      <right style="thick">
        <color theme="0" tint="-0.14996795556505021"/>
      </right>
      <top style="thin">
        <color theme="0" tint="-0.14996795556505021"/>
      </top>
      <bottom style="thin">
        <color theme="0" tint="-0.14996795556505021"/>
      </bottom>
      <diagonal/>
    </border>
    <border>
      <left style="thin">
        <color theme="0"/>
      </left>
      <right style="thick">
        <color theme="0" tint="-0.14996795556505021"/>
      </right>
      <top style="thin">
        <color theme="0"/>
      </top>
      <bottom style="thin">
        <color theme="0"/>
      </bottom>
      <diagonal/>
    </border>
    <border>
      <left style="thin">
        <color theme="0"/>
      </left>
      <right style="thick">
        <color theme="0"/>
      </right>
      <top style="thin">
        <color theme="0"/>
      </top>
      <bottom style="thin">
        <color theme="0" tint="-0.14996795556505021"/>
      </bottom>
      <diagonal/>
    </border>
    <border>
      <left style="thin">
        <color theme="0"/>
      </left>
      <right style="thick">
        <color theme="0"/>
      </right>
      <top style="thin">
        <color theme="0" tint="-0.14996795556505021"/>
      </top>
      <bottom style="thin">
        <color theme="0" tint="-0.14996795556505021"/>
      </bottom>
      <diagonal/>
    </border>
    <border>
      <left/>
      <right style="thick">
        <color theme="0"/>
      </right>
      <top/>
      <bottom/>
      <diagonal/>
    </border>
    <border>
      <left style="thick">
        <color theme="0"/>
      </left>
      <right style="thin">
        <color theme="0"/>
      </right>
      <top style="thin">
        <color theme="0"/>
      </top>
      <bottom/>
      <diagonal/>
    </border>
    <border>
      <left style="thin">
        <color theme="0"/>
      </left>
      <right style="thick">
        <color theme="0"/>
      </right>
      <top style="thin">
        <color theme="0"/>
      </top>
      <bottom/>
      <diagonal/>
    </border>
    <border>
      <left/>
      <right style="thick">
        <color theme="0"/>
      </right>
      <top style="thin">
        <color theme="0"/>
      </top>
      <bottom style="thin">
        <color theme="0" tint="-0.14996795556505021"/>
      </bottom>
      <diagonal/>
    </border>
    <border>
      <left/>
      <right style="thick">
        <color theme="0"/>
      </right>
      <top style="thin">
        <color theme="0" tint="-0.14996795556505021"/>
      </top>
      <bottom style="thin">
        <color theme="0" tint="-0.14996795556505021"/>
      </bottom>
      <diagonal/>
    </border>
    <border>
      <left/>
      <right style="thick">
        <color theme="0"/>
      </right>
      <top style="thin">
        <color theme="0" tint="-0.14996795556505021"/>
      </top>
      <bottom/>
      <diagonal/>
    </border>
    <border>
      <left/>
      <right style="thin">
        <color theme="0"/>
      </right>
      <top style="thin">
        <color theme="0"/>
      </top>
      <bottom style="thick">
        <color theme="0"/>
      </bottom>
      <diagonal/>
    </border>
    <border>
      <left/>
      <right style="thick">
        <color theme="0"/>
      </right>
      <top/>
      <bottom style="thin">
        <color theme="0"/>
      </bottom>
      <diagonal/>
    </border>
    <border>
      <left style="thick">
        <color theme="0"/>
      </left>
      <right/>
      <top style="thin">
        <color theme="0"/>
      </top>
      <bottom style="thick">
        <color theme="0"/>
      </bottom>
      <diagonal/>
    </border>
    <border>
      <left/>
      <right/>
      <top style="thin">
        <color theme="0"/>
      </top>
      <bottom style="thick">
        <color theme="0"/>
      </bottom>
      <diagonal/>
    </border>
    <border>
      <left/>
      <right style="thin">
        <color theme="0"/>
      </right>
      <top style="thin">
        <color theme="0" tint="-0.499984740745262"/>
      </top>
      <bottom style="thin">
        <color theme="0" tint="-0.499984740745262"/>
      </bottom>
      <diagonal/>
    </border>
    <border>
      <left style="thin">
        <color theme="0"/>
      </left>
      <right style="thick">
        <color theme="0"/>
      </right>
      <top style="thin">
        <color theme="0" tint="-0.14996795556505021"/>
      </top>
      <bottom/>
      <diagonal/>
    </border>
    <border>
      <left/>
      <right/>
      <top style="thin">
        <color theme="0" tint="-0.499984740745262"/>
      </top>
      <bottom style="thin">
        <color theme="0" tint="-0.499984740745262"/>
      </bottom>
      <diagonal/>
    </border>
    <border>
      <left/>
      <right style="thick">
        <color theme="0"/>
      </right>
      <top style="thin">
        <color theme="0" tint="-0.499984740745262"/>
      </top>
      <bottom style="thin">
        <color theme="0" tint="-0.499984740745262"/>
      </bottom>
      <diagonal/>
    </border>
    <border>
      <left style="thin">
        <color theme="0"/>
      </left>
      <right style="thick">
        <color theme="0" tint="-0.14996795556505021"/>
      </right>
      <top style="thin">
        <color theme="0" tint="-0.14996795556505021"/>
      </top>
      <bottom/>
      <diagonal/>
    </border>
    <border>
      <left/>
      <right style="thin">
        <color theme="0"/>
      </right>
      <top style="thin">
        <color theme="0" tint="-0.14996795556505021"/>
      </top>
      <bottom/>
      <diagonal/>
    </border>
    <border>
      <left style="thin">
        <color theme="0"/>
      </left>
      <right style="thick">
        <color theme="0" tint="-0.14996795556505021"/>
      </right>
      <top style="thin">
        <color theme="0"/>
      </top>
      <bottom/>
      <diagonal/>
    </border>
    <border>
      <left/>
      <right/>
      <top style="thin">
        <color theme="0" tint="-0.24994659260841701"/>
      </top>
      <bottom style="thin">
        <color theme="0" tint="-0.499984740745262"/>
      </bottom>
      <diagonal/>
    </border>
    <border>
      <left style="thick">
        <color theme="0"/>
      </left>
      <right/>
      <top style="thin">
        <color theme="0" tint="-0.499984740745262"/>
      </top>
      <bottom style="thin">
        <color theme="0" tint="-0.499984740745262"/>
      </bottom>
      <diagonal/>
    </border>
    <border>
      <left style="thick">
        <color theme="0"/>
      </left>
      <right/>
      <top/>
      <bottom/>
      <diagonal/>
    </border>
    <border>
      <left style="thick">
        <color theme="0"/>
      </left>
      <right/>
      <top style="thick">
        <color theme="0"/>
      </top>
      <bottom style="thin">
        <color theme="0"/>
      </bottom>
      <diagonal/>
    </border>
    <border>
      <left/>
      <right style="thick">
        <color theme="0"/>
      </right>
      <top style="thick">
        <color theme="0"/>
      </top>
      <bottom style="thin">
        <color theme="0"/>
      </bottom>
      <diagonal/>
    </border>
    <border>
      <left/>
      <right/>
      <top style="thick">
        <color theme="0"/>
      </top>
      <bottom style="thin">
        <color theme="0"/>
      </bottom>
      <diagonal/>
    </border>
    <border>
      <left/>
      <right style="thick">
        <color theme="0"/>
      </right>
      <top/>
      <bottom style="thin">
        <color theme="0" tint="-0.499984740745262"/>
      </bottom>
      <diagonal/>
    </border>
    <border>
      <left style="thick">
        <color theme="0"/>
      </left>
      <right style="thin">
        <color theme="0"/>
      </right>
      <top/>
      <bottom style="thin">
        <color theme="0" tint="-0.499984740745262"/>
      </bottom>
      <diagonal/>
    </border>
    <border>
      <left/>
      <right/>
      <top style="thick">
        <color theme="0"/>
      </top>
      <bottom/>
      <diagonal/>
    </border>
    <border>
      <left/>
      <right style="thick">
        <color theme="0"/>
      </right>
      <top style="thin">
        <color theme="0" tint="-0.24994659260841701"/>
      </top>
      <bottom style="thin">
        <color theme="0" tint="-0.24994659260841701"/>
      </bottom>
      <diagonal/>
    </border>
    <border>
      <left/>
      <right style="thin">
        <color theme="0" tint="-0.24994659260841701"/>
      </right>
      <top style="thin">
        <color theme="0"/>
      </top>
      <bottom style="thin">
        <color theme="0" tint="-0.24994659260841701"/>
      </bottom>
      <diagonal/>
    </border>
    <border>
      <left style="thin">
        <color theme="0" tint="-0.24994659260841701"/>
      </left>
      <right style="thin">
        <color theme="0" tint="-0.24994659260841701"/>
      </right>
      <top style="thin">
        <color theme="0"/>
      </top>
      <bottom style="thin">
        <color theme="0" tint="-0.24994659260841701"/>
      </bottom>
      <diagonal/>
    </border>
    <border>
      <left style="thin">
        <color theme="0" tint="-0.24994659260841701"/>
      </left>
      <right style="thin">
        <color theme="0"/>
      </right>
      <top style="thin">
        <color theme="0"/>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499984740745262"/>
      </bottom>
      <diagonal/>
    </border>
    <border>
      <left style="thin">
        <color theme="0" tint="-0.24994659260841701"/>
      </left>
      <right style="thin">
        <color theme="0"/>
      </right>
      <top style="thin">
        <color theme="0" tint="-0.24994659260841701"/>
      </top>
      <bottom style="thin">
        <color theme="0" tint="-0.499984740745262"/>
      </bottom>
      <diagonal/>
    </border>
    <border>
      <left/>
      <right style="thin">
        <color theme="0"/>
      </right>
      <top style="thin">
        <color theme="0" tint="-0.14996795556505021"/>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left>
      <right/>
      <top style="thin">
        <color theme="0"/>
      </top>
      <bottom style="thin">
        <color theme="0" tint="-0.499984740745262"/>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theme="0"/>
      </left>
      <right style="thin">
        <color theme="0"/>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top style="thin">
        <color auto="1"/>
      </top>
      <bottom style="thin">
        <color indexed="64"/>
      </bottom>
      <diagonal/>
    </border>
    <border>
      <left style="medium">
        <color indexed="64"/>
      </left>
      <right/>
      <top style="thin">
        <color auto="1"/>
      </top>
      <bottom style="medium">
        <color indexed="64"/>
      </bottom>
      <diagonal/>
    </border>
    <border>
      <left/>
      <right/>
      <top style="thin">
        <color theme="0" tint="-0.14996795556505021"/>
      </top>
      <bottom style="thin">
        <color theme="0" tint="-0.499984740745262"/>
      </bottom>
      <diagonal/>
    </border>
    <border>
      <left/>
      <right style="thin">
        <color theme="0"/>
      </right>
      <top/>
      <bottom style="thin">
        <color theme="0" tint="-0.24994659260841701"/>
      </bottom>
      <diagonal/>
    </border>
    <border>
      <left style="thin">
        <color theme="0"/>
      </left>
      <right style="thick">
        <color theme="0"/>
      </right>
      <top style="thin">
        <color theme="0" tint="-0.14996795556505021"/>
      </top>
      <bottom style="thin">
        <color theme="0" tint="-0.24994659260841701"/>
      </bottom>
      <diagonal/>
    </border>
    <border>
      <left/>
      <right style="thin">
        <color theme="0"/>
      </right>
      <top style="thin">
        <color theme="0" tint="-0.24994659260841701"/>
      </top>
      <bottom style="thin">
        <color theme="0" tint="-0.24994659260841701"/>
      </bottom>
      <diagonal/>
    </border>
    <border>
      <left style="thin">
        <color theme="0"/>
      </left>
      <right style="thick">
        <color theme="0"/>
      </right>
      <top style="thin">
        <color theme="0" tint="-0.24994659260841701"/>
      </top>
      <bottom style="thin">
        <color theme="0" tint="-0.24994659260841701"/>
      </bottom>
      <diagonal/>
    </border>
    <border>
      <left style="thin">
        <color theme="0"/>
      </left>
      <right style="thick">
        <color theme="0"/>
      </right>
      <top style="thin">
        <color theme="0" tint="-0.24994659260841701"/>
      </top>
      <bottom style="thin">
        <color theme="0" tint="-0.499984740745262"/>
      </bottom>
      <diagonal/>
    </border>
    <border>
      <left style="thin">
        <color theme="0"/>
      </left>
      <right style="thick">
        <color theme="0"/>
      </right>
      <top/>
      <bottom style="thin">
        <color theme="0" tint="-0.24994659260841701"/>
      </bottom>
      <diagonal/>
    </border>
    <border>
      <left/>
      <right style="thick">
        <color theme="0"/>
      </right>
      <top style="thin">
        <color theme="0" tint="-0.24994659260841701"/>
      </top>
      <bottom style="thin">
        <color theme="0" tint="-0.499984740745262"/>
      </bottom>
      <diagonal/>
    </border>
    <border>
      <left style="thin">
        <color theme="0"/>
      </left>
      <right style="thin">
        <color theme="0"/>
      </right>
      <top style="thin">
        <color theme="0"/>
      </top>
      <bottom style="thin">
        <color theme="0" tint="-0.24994659260841701"/>
      </bottom>
      <diagonal/>
    </border>
    <border>
      <left style="thin">
        <color theme="0"/>
      </left>
      <right/>
      <top style="thin">
        <color theme="0"/>
      </top>
      <bottom style="thin">
        <color theme="0" tint="-0.24994659260841701"/>
      </bottom>
      <diagonal/>
    </border>
    <border>
      <left style="thin">
        <color theme="0"/>
      </left>
      <right/>
      <top style="thin">
        <color theme="0" tint="-0.24994659260841701"/>
      </top>
      <bottom style="thin">
        <color theme="0" tint="-0.499984740745262"/>
      </bottom>
      <diagonal/>
    </border>
    <border>
      <left style="thin">
        <color theme="0"/>
      </left>
      <right style="thin">
        <color theme="0"/>
      </right>
      <top style="thin">
        <color theme="0" tint="-0.24994659260841701"/>
      </top>
      <bottom style="thin">
        <color theme="0" tint="-0.499984740745262"/>
      </bottom>
      <diagonal/>
    </border>
  </borders>
  <cellStyleXfs count="44">
    <xf numFmtId="0" fontId="0" fillId="0" borderId="0"/>
    <xf numFmtId="165" fontId="1" fillId="0" borderId="0" applyFont="0" applyFill="0" applyBorder="0" applyAlignment="0" applyProtection="0"/>
    <xf numFmtId="9" fontId="1" fillId="0" borderId="0" applyFont="0" applyFill="0" applyBorder="0" applyAlignment="0" applyProtection="0"/>
    <xf numFmtId="0" fontId="3" fillId="0" borderId="0"/>
    <xf numFmtId="0" fontId="5" fillId="0" borderId="0" applyNumberFormat="0" applyFill="0" applyBorder="0" applyAlignment="0" applyProtection="0">
      <alignment vertical="top"/>
      <protection locked="0"/>
    </xf>
    <xf numFmtId="0" fontId="7" fillId="0" borderId="0"/>
    <xf numFmtId="0" fontId="3" fillId="0" borderId="0"/>
    <xf numFmtId="0" fontId="6" fillId="0" borderId="0"/>
    <xf numFmtId="0" fontId="1" fillId="0" borderId="0"/>
    <xf numFmtId="0" fontId="1" fillId="2" borderId="0" applyNumberFormat="0" applyBorder="0" applyAlignment="0" applyProtection="0"/>
    <xf numFmtId="0" fontId="1" fillId="3" borderId="0" applyNumberFormat="0" applyBorder="0" applyAlignment="0" applyProtection="0"/>
    <xf numFmtId="0" fontId="3" fillId="7" borderId="1">
      <protection locked="0"/>
    </xf>
    <xf numFmtId="0" fontId="1" fillId="5" borderId="1">
      <alignment wrapText="1"/>
    </xf>
    <xf numFmtId="167" fontId="9" fillId="6" borderId="1" applyNumberFormat="0" applyProtection="0">
      <protection locked="0"/>
    </xf>
    <xf numFmtId="0" fontId="1" fillId="0" borderId="1" applyNumberFormat="0" applyFont="0" applyAlignment="0">
      <alignment wrapText="1"/>
    </xf>
    <xf numFmtId="0" fontId="3" fillId="0" borderId="0"/>
    <xf numFmtId="166"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0" fontId="6" fillId="0" borderId="0"/>
    <xf numFmtId="0" fontId="3" fillId="0" borderId="0"/>
    <xf numFmtId="0" fontId="3" fillId="0" borderId="0"/>
    <xf numFmtId="0" fontId="3" fillId="0" borderId="0"/>
    <xf numFmtId="0" fontId="3" fillId="0" borderId="0"/>
    <xf numFmtId="0" fontId="6" fillId="0" borderId="0"/>
    <xf numFmtId="0" fontId="6" fillId="0" borderId="0"/>
    <xf numFmtId="0" fontId="1" fillId="0" borderId="0"/>
    <xf numFmtId="10" fontId="1" fillId="5" borderId="2">
      <alignment wrapText="1"/>
    </xf>
    <xf numFmtId="0" fontId="1" fillId="0" borderId="2" applyFont="0">
      <alignment horizontal="center" wrapText="1"/>
    </xf>
    <xf numFmtId="0" fontId="10" fillId="0" borderId="0"/>
    <xf numFmtId="9" fontId="3" fillId="0" borderId="0" applyFont="0" applyFill="0" applyBorder="0" applyAlignment="0" applyProtection="0"/>
    <xf numFmtId="0" fontId="12" fillId="0" borderId="0"/>
    <xf numFmtId="9" fontId="3"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0" borderId="0"/>
    <xf numFmtId="0" fontId="1" fillId="0" borderId="0"/>
    <xf numFmtId="0" fontId="16" fillId="12" borderId="25" applyNumberFormat="0" applyAlignment="0" applyProtection="0"/>
    <xf numFmtId="0" fontId="1" fillId="0" borderId="0"/>
    <xf numFmtId="44" fontId="1" fillId="0" borderId="0" applyFont="0" applyFill="0" applyBorder="0" applyAlignment="0" applyProtection="0"/>
  </cellStyleXfs>
  <cellXfs count="1118">
    <xf numFmtId="0" fontId="0" fillId="0" borderId="0" xfId="0"/>
    <xf numFmtId="0" fontId="0" fillId="0" borderId="0" xfId="0" applyAlignment="1">
      <alignment wrapText="1"/>
    </xf>
    <xf numFmtId="0" fontId="2" fillId="0" borderId="0" xfId="0" applyFont="1" applyBorder="1"/>
    <xf numFmtId="0" fontId="0" fillId="0" borderId="0" xfId="0" applyBorder="1" applyAlignment="1">
      <alignment wrapText="1"/>
    </xf>
    <xf numFmtId="0" fontId="0" fillId="0" borderId="0" xfId="0"/>
    <xf numFmtId="0" fontId="0" fillId="0" borderId="0" xfId="0" applyBorder="1"/>
    <xf numFmtId="0" fontId="0" fillId="0" borderId="0" xfId="0" applyFill="1"/>
    <xf numFmtId="0" fontId="2" fillId="0" borderId="0" xfId="0" applyFont="1"/>
    <xf numFmtId="0" fontId="8" fillId="0" borderId="0" xfId="0" applyFont="1" applyFill="1" applyBorder="1"/>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0" fillId="0" borderId="9" xfId="0" applyBorder="1"/>
    <xf numFmtId="0" fontId="1" fillId="9" borderId="13" xfId="12" applyFill="1" applyBorder="1">
      <alignment wrapText="1"/>
    </xf>
    <xf numFmtId="0" fontId="0" fillId="8" borderId="0" xfId="0" applyFill="1" applyBorder="1" applyAlignment="1">
      <alignment wrapText="1"/>
    </xf>
    <xf numFmtId="0" fontId="1" fillId="9" borderId="14" xfId="12" applyFill="1" applyBorder="1">
      <alignment wrapText="1"/>
    </xf>
    <xf numFmtId="0" fontId="1" fillId="9" borderId="15" xfId="12" applyFill="1" applyBorder="1">
      <alignment wrapText="1"/>
    </xf>
    <xf numFmtId="0" fontId="3" fillId="0" borderId="8" xfId="11" applyFill="1" applyBorder="1">
      <protection locked="0"/>
    </xf>
    <xf numFmtId="0" fontId="3" fillId="0" borderId="9" xfId="11" applyFill="1" applyBorder="1">
      <protection locked="0"/>
    </xf>
    <xf numFmtId="167" fontId="4" fillId="10" borderId="14" xfId="0" applyNumberFormat="1" applyFont="1" applyFill="1" applyBorder="1" applyProtection="1">
      <protection locked="0"/>
    </xf>
    <xf numFmtId="0" fontId="2" fillId="8" borderId="4" xfId="0" applyFont="1" applyFill="1" applyBorder="1"/>
    <xf numFmtId="0" fontId="0" fillId="8" borderId="4" xfId="0" applyFill="1" applyBorder="1"/>
    <xf numFmtId="0" fontId="0" fillId="8" borderId="16" xfId="0" applyFill="1" applyBorder="1"/>
    <xf numFmtId="0" fontId="0" fillId="8" borderId="5" xfId="14" applyNumberFormat="1" applyFont="1" applyFill="1" applyBorder="1" applyAlignment="1">
      <alignment wrapText="1"/>
    </xf>
    <xf numFmtId="0" fontId="2" fillId="8" borderId="0" xfId="0" applyFont="1" applyFill="1" applyBorder="1"/>
    <xf numFmtId="0" fontId="3" fillId="0" borderId="0" xfId="11" applyFill="1" applyBorder="1">
      <protection locked="0"/>
    </xf>
    <xf numFmtId="0" fontId="0" fillId="8" borderId="18" xfId="0" applyFill="1" applyBorder="1" applyAlignment="1">
      <alignment horizontal="left" indent="1"/>
    </xf>
    <xf numFmtId="0" fontId="0" fillId="8" borderId="19" xfId="0" applyFill="1" applyBorder="1" applyAlignment="1">
      <alignment vertical="center"/>
    </xf>
    <xf numFmtId="0" fontId="0" fillId="8" borderId="17" xfId="14" applyFont="1" applyFill="1" applyBorder="1" applyAlignment="1">
      <alignment horizontal="left"/>
    </xf>
    <xf numFmtId="0" fontId="0" fillId="8" borderId="6" xfId="14" applyNumberFormat="1" applyFont="1" applyFill="1" applyBorder="1" applyAlignment="1">
      <alignment horizontal="left" wrapText="1"/>
    </xf>
    <xf numFmtId="0" fontId="0" fillId="8" borderId="19" xfId="0" applyFill="1" applyBorder="1" applyAlignment="1">
      <alignment horizontal="left" indent="1"/>
    </xf>
    <xf numFmtId="165" fontId="0" fillId="0" borderId="9" xfId="1" applyFont="1" applyBorder="1"/>
    <xf numFmtId="165" fontId="0" fillId="0" borderId="8" xfId="1" applyFont="1" applyBorder="1"/>
    <xf numFmtId="167" fontId="4" fillId="10" borderId="22" xfId="13" applyFont="1" applyFill="1" applyBorder="1" applyAlignment="1">
      <alignment wrapText="1"/>
      <protection locked="0"/>
    </xf>
    <xf numFmtId="167" fontId="4" fillId="10" borderId="7" xfId="13" applyFont="1" applyFill="1" applyBorder="1" applyProtection="1">
      <protection locked="0"/>
    </xf>
    <xf numFmtId="0" fontId="3" fillId="9" borderId="16" xfId="12" applyFont="1" applyFill="1" applyBorder="1">
      <alignment wrapText="1"/>
    </xf>
    <xf numFmtId="0" fontId="3" fillId="9" borderId="20" xfId="12" applyFont="1" applyFill="1" applyBorder="1">
      <alignment wrapText="1"/>
    </xf>
    <xf numFmtId="167" fontId="4" fillId="10" borderId="14" xfId="13" applyFont="1" applyFill="1" applyBorder="1" applyProtection="1">
      <protection locked="0"/>
    </xf>
    <xf numFmtId="167" fontId="4" fillId="10" borderId="15" xfId="13" applyFont="1" applyFill="1" applyBorder="1" applyProtection="1">
      <protection locked="0"/>
    </xf>
    <xf numFmtId="4" fontId="4" fillId="10" borderId="15" xfId="13" applyNumberFormat="1" applyFont="1" applyFill="1" applyBorder="1" applyProtection="1"/>
    <xf numFmtId="0" fontId="0" fillId="8" borderId="13" xfId="0" applyFill="1" applyBorder="1" applyAlignment="1">
      <alignment wrapText="1"/>
    </xf>
    <xf numFmtId="0" fontId="0" fillId="8" borderId="5" xfId="0" applyFill="1" applyBorder="1" applyAlignment="1">
      <alignment wrapText="1"/>
    </xf>
    <xf numFmtId="0" fontId="0" fillId="8" borderId="5" xfId="0" applyFill="1" applyBorder="1"/>
    <xf numFmtId="0" fontId="0" fillId="8" borderId="0" xfId="0" applyFill="1" applyBorder="1"/>
    <xf numFmtId="0" fontId="0" fillId="0" borderId="0" xfId="0" applyFill="1" applyBorder="1"/>
    <xf numFmtId="0" fontId="0" fillId="0" borderId="0" xfId="0" applyBorder="1" applyAlignment="1">
      <alignment vertical="center"/>
    </xf>
    <xf numFmtId="0" fontId="14" fillId="0" borderId="0" xfId="0" applyFont="1" applyFill="1" applyBorder="1" applyAlignment="1">
      <alignment vertical="center"/>
    </xf>
    <xf numFmtId="0" fontId="0" fillId="8" borderId="0" xfId="0" applyFill="1" applyAlignment="1">
      <alignment horizontal="center"/>
    </xf>
    <xf numFmtId="0" fontId="1" fillId="8" borderId="4" xfId="0" applyFont="1" applyFill="1" applyBorder="1" applyAlignment="1">
      <alignment vertical="top"/>
    </xf>
    <xf numFmtId="0" fontId="1" fillId="8" borderId="17" xfId="0" applyFont="1" applyFill="1" applyBorder="1" applyAlignment="1">
      <alignment vertical="top"/>
    </xf>
    <xf numFmtId="0" fontId="14" fillId="0" borderId="0" xfId="0" applyFont="1" applyBorder="1" applyAlignment="1">
      <alignment vertical="center"/>
    </xf>
    <xf numFmtId="0" fontId="2" fillId="0" borderId="0" xfId="0" applyFont="1" applyBorder="1" applyAlignment="1">
      <alignment vertical="center"/>
    </xf>
    <xf numFmtId="1" fontId="0" fillId="8" borderId="7" xfId="0" applyNumberFormat="1" applyFont="1" applyFill="1" applyBorder="1" applyAlignment="1">
      <alignment vertical="center"/>
    </xf>
    <xf numFmtId="0" fontId="15" fillId="4" borderId="0" xfId="0" applyFont="1" applyFill="1" applyBorder="1" applyAlignment="1"/>
    <xf numFmtId="0" fontId="3" fillId="8" borderId="14" xfId="0" applyFont="1" applyFill="1" applyBorder="1" applyAlignment="1">
      <alignment horizontal="left" vertical="center"/>
    </xf>
    <xf numFmtId="0" fontId="3" fillId="8" borderId="15"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22" xfId="0" applyFont="1" applyFill="1" applyBorder="1" applyAlignment="1">
      <alignment horizontal="left" vertical="center"/>
    </xf>
    <xf numFmtId="0" fontId="3" fillId="8" borderId="7" xfId="0" applyFont="1" applyFill="1" applyBorder="1" applyAlignment="1">
      <alignment horizontal="center" vertical="center"/>
    </xf>
    <xf numFmtId="0" fontId="3" fillId="8" borderId="23" xfId="0" applyFont="1" applyFill="1" applyBorder="1" applyAlignment="1">
      <alignment horizontal="center" vertical="center"/>
    </xf>
    <xf numFmtId="1" fontId="0" fillId="0" borderId="0" xfId="0" applyNumberFormat="1"/>
    <xf numFmtId="0" fontId="0" fillId="0" borderId="27" xfId="0" applyBorder="1"/>
    <xf numFmtId="0" fontId="0" fillId="0" borderId="30" xfId="0" applyBorder="1"/>
    <xf numFmtId="0" fontId="0" fillId="0" borderId="29" xfId="0" applyBorder="1"/>
    <xf numFmtId="0" fontId="2" fillId="0" borderId="27" xfId="0" applyFont="1" applyFill="1" applyBorder="1"/>
    <xf numFmtId="0" fontId="0" fillId="0" borderId="0" xfId="0" applyFont="1"/>
    <xf numFmtId="167" fontId="3" fillId="13" borderId="32" xfId="15" applyNumberFormat="1" applyFont="1" applyFill="1" applyBorder="1" applyProtection="1">
      <protection locked="0"/>
    </xf>
    <xf numFmtId="169" fontId="3" fillId="13" borderId="34" xfId="41" applyNumberFormat="1" applyFont="1" applyFill="1" applyBorder="1" applyProtection="1">
      <protection locked="0"/>
    </xf>
    <xf numFmtId="169" fontId="3" fillId="13" borderId="35" xfId="41" applyNumberFormat="1" applyFont="1" applyFill="1" applyBorder="1" applyProtection="1">
      <protection locked="0"/>
    </xf>
    <xf numFmtId="169" fontId="3" fillId="13" borderId="32" xfId="41" applyNumberFormat="1" applyFont="1" applyFill="1" applyBorder="1" applyProtection="1">
      <protection locked="0"/>
    </xf>
    <xf numFmtId="169" fontId="3" fillId="13" borderId="2" xfId="41" applyNumberFormat="1" applyFont="1" applyFill="1" applyBorder="1" applyProtection="1">
      <protection locked="0"/>
    </xf>
    <xf numFmtId="169" fontId="3" fillId="13" borderId="34" xfId="41" applyNumberFormat="1" applyFont="1" applyFill="1" applyBorder="1" applyAlignment="1" applyProtection="1">
      <alignment wrapText="1"/>
      <protection locked="0"/>
    </xf>
    <xf numFmtId="0" fontId="3" fillId="0" borderId="32" xfId="0" applyFont="1" applyFill="1" applyBorder="1"/>
    <xf numFmtId="169" fontId="3" fillId="14" borderId="33" xfId="41" applyNumberFormat="1" applyFont="1" applyFill="1" applyBorder="1" applyProtection="1">
      <protection locked="0"/>
    </xf>
    <xf numFmtId="0" fontId="3" fillId="15" borderId="32" xfId="0" applyFont="1" applyFill="1" applyBorder="1"/>
    <xf numFmtId="169" fontId="3" fillId="15" borderId="34" xfId="41" applyNumberFormat="1" applyFont="1" applyFill="1" applyBorder="1" applyProtection="1">
      <protection locked="0"/>
    </xf>
    <xf numFmtId="169" fontId="3" fillId="15" borderId="36" xfId="41" applyNumberFormat="1" applyFont="1" applyFill="1" applyBorder="1" applyProtection="1">
      <protection locked="0"/>
    </xf>
    <xf numFmtId="169" fontId="3" fillId="15" borderId="2" xfId="41" applyNumberFormat="1" applyFont="1" applyFill="1" applyBorder="1" applyProtection="1">
      <protection locked="0"/>
    </xf>
    <xf numFmtId="169" fontId="3" fillId="15" borderId="32" xfId="41" applyNumberFormat="1" applyFont="1" applyFill="1" applyBorder="1" applyProtection="1">
      <protection locked="0"/>
    </xf>
    <xf numFmtId="0" fontId="3" fillId="16" borderId="32" xfId="0" applyFont="1" applyFill="1" applyBorder="1"/>
    <xf numFmtId="169" fontId="3" fillId="16" borderId="34" xfId="41" applyNumberFormat="1" applyFont="1" applyFill="1" applyBorder="1" applyProtection="1">
      <protection locked="0"/>
    </xf>
    <xf numFmtId="169" fontId="3" fillId="16" borderId="36" xfId="41" applyNumberFormat="1" applyFont="1" applyFill="1" applyBorder="1" applyProtection="1">
      <protection locked="0"/>
    </xf>
    <xf numFmtId="169" fontId="3" fillId="16" borderId="33" xfId="41" applyNumberFormat="1" applyFont="1" applyFill="1" applyBorder="1" applyProtection="1">
      <protection locked="0"/>
    </xf>
    <xf numFmtId="169" fontId="3" fillId="16" borderId="32" xfId="41" applyNumberFormat="1" applyFont="1" applyFill="1" applyBorder="1" applyProtection="1">
      <protection locked="0"/>
    </xf>
    <xf numFmtId="169" fontId="3" fillId="16" borderId="2" xfId="41" applyNumberFormat="1" applyFont="1" applyFill="1" applyBorder="1" applyProtection="1">
      <protection locked="0"/>
    </xf>
    <xf numFmtId="0" fontId="3" fillId="17" borderId="32" xfId="0" applyFont="1" applyFill="1" applyBorder="1"/>
    <xf numFmtId="169" fontId="3" fillId="17" borderId="34" xfId="41" applyNumberFormat="1" applyFont="1" applyFill="1" applyBorder="1" applyProtection="1">
      <protection locked="0"/>
    </xf>
    <xf numFmtId="169" fontId="3" fillId="17" borderId="32" xfId="41" applyNumberFormat="1" applyFont="1" applyFill="1" applyBorder="1" applyProtection="1">
      <protection locked="0"/>
    </xf>
    <xf numFmtId="169" fontId="3" fillId="17" borderId="33" xfId="41" applyNumberFormat="1" applyFont="1" applyFill="1" applyBorder="1" applyProtection="1">
      <protection locked="0"/>
    </xf>
    <xf numFmtId="169" fontId="3" fillId="17" borderId="2" xfId="41" applyNumberFormat="1" applyFont="1" applyFill="1" applyBorder="1" applyProtection="1">
      <protection locked="0"/>
    </xf>
    <xf numFmtId="0" fontId="3" fillId="18" borderId="32" xfId="0" applyFont="1" applyFill="1" applyBorder="1"/>
    <xf numFmtId="169" fontId="3" fillId="18" borderId="34" xfId="41" applyNumberFormat="1" applyFont="1" applyFill="1" applyBorder="1" applyProtection="1">
      <protection locked="0"/>
    </xf>
    <xf numFmtId="169" fontId="3" fillId="18" borderId="36" xfId="41" applyNumberFormat="1" applyFont="1" applyFill="1" applyBorder="1" applyProtection="1">
      <protection locked="0"/>
    </xf>
    <xf numFmtId="169" fontId="3" fillId="18" borderId="33" xfId="41" applyNumberFormat="1" applyFont="1" applyFill="1" applyBorder="1" applyProtection="1">
      <protection locked="0"/>
    </xf>
    <xf numFmtId="169" fontId="3" fillId="18" borderId="32" xfId="41" applyNumberFormat="1" applyFont="1" applyFill="1" applyBorder="1" applyProtection="1">
      <protection locked="0"/>
    </xf>
    <xf numFmtId="169" fontId="3" fillId="18" borderId="2" xfId="41" applyNumberFormat="1" applyFont="1" applyFill="1" applyBorder="1" applyProtection="1">
      <protection locked="0"/>
    </xf>
    <xf numFmtId="0" fontId="3" fillId="19" borderId="32" xfId="0" applyFont="1" applyFill="1" applyBorder="1"/>
    <xf numFmtId="169" fontId="3" fillId="19" borderId="34" xfId="41" applyNumberFormat="1" applyFont="1" applyFill="1" applyBorder="1" applyProtection="1">
      <protection locked="0"/>
    </xf>
    <xf numFmtId="169" fontId="3" fillId="19" borderId="35" xfId="41" applyNumberFormat="1" applyFont="1" applyFill="1" applyBorder="1" applyProtection="1">
      <protection locked="0"/>
    </xf>
    <xf numFmtId="169" fontId="3" fillId="19" borderId="33" xfId="41" applyNumberFormat="1" applyFont="1" applyFill="1" applyBorder="1" applyProtection="1">
      <protection locked="0"/>
    </xf>
    <xf numFmtId="169" fontId="3" fillId="19" borderId="32" xfId="41" applyNumberFormat="1" applyFont="1" applyFill="1" applyBorder="1" applyProtection="1">
      <protection locked="0"/>
    </xf>
    <xf numFmtId="169" fontId="3" fillId="19" borderId="2" xfId="41" applyNumberFormat="1" applyFont="1" applyFill="1" applyBorder="1" applyProtection="1">
      <protection locked="0"/>
    </xf>
    <xf numFmtId="0" fontId="3" fillId="20" borderId="32" xfId="0" applyFont="1" applyFill="1" applyBorder="1"/>
    <xf numFmtId="169" fontId="3" fillId="20" borderId="34" xfId="41" applyNumberFormat="1" applyFont="1" applyFill="1" applyBorder="1" applyProtection="1">
      <protection locked="0"/>
    </xf>
    <xf numFmtId="169" fontId="3" fillId="20" borderId="36" xfId="41" applyNumberFormat="1" applyFont="1" applyFill="1" applyBorder="1" applyProtection="1">
      <protection locked="0"/>
    </xf>
    <xf numFmtId="169" fontId="3" fillId="20" borderId="33" xfId="41" applyNumberFormat="1" applyFont="1" applyFill="1" applyBorder="1" applyProtection="1">
      <protection locked="0"/>
    </xf>
    <xf numFmtId="169" fontId="3" fillId="20" borderId="32" xfId="41" applyNumberFormat="1" applyFont="1" applyFill="1" applyBorder="1" applyProtection="1">
      <protection locked="0"/>
    </xf>
    <xf numFmtId="169" fontId="3" fillId="20" borderId="2" xfId="41" applyNumberFormat="1" applyFont="1" applyFill="1" applyBorder="1" applyProtection="1">
      <protection locked="0"/>
    </xf>
    <xf numFmtId="167" fontId="3" fillId="14" borderId="37" xfId="15" applyNumberFormat="1" applyFont="1" applyFill="1" applyBorder="1" applyProtection="1">
      <protection locked="0"/>
    </xf>
    <xf numFmtId="169" fontId="3" fillId="14" borderId="39" xfId="15" applyNumberFormat="1" applyFill="1" applyBorder="1" applyProtection="1">
      <protection locked="0"/>
    </xf>
    <xf numFmtId="169" fontId="3" fillId="14" borderId="40" xfId="41" applyNumberFormat="1" applyFont="1" applyFill="1" applyBorder="1" applyProtection="1">
      <protection locked="0"/>
    </xf>
    <xf numFmtId="169" fontId="3" fillId="14" borderId="41" xfId="15" applyNumberFormat="1" applyFill="1" applyBorder="1" applyProtection="1">
      <protection locked="0"/>
    </xf>
    <xf numFmtId="169" fontId="3" fillId="14" borderId="42" xfId="15" applyNumberFormat="1" applyFill="1" applyBorder="1" applyProtection="1">
      <protection locked="0"/>
    </xf>
    <xf numFmtId="169" fontId="3" fillId="14" borderId="43" xfId="15" applyNumberFormat="1" applyFill="1" applyBorder="1" applyProtection="1">
      <protection locked="0"/>
    </xf>
    <xf numFmtId="0" fontId="0" fillId="0" borderId="2" xfId="0" applyBorder="1" applyAlignment="1">
      <alignment wrapText="1"/>
    </xf>
    <xf numFmtId="0" fontId="0" fillId="0" borderId="2" xfId="0" applyFill="1" applyBorder="1" applyAlignment="1">
      <alignment wrapText="1"/>
    </xf>
    <xf numFmtId="3" fontId="3" fillId="0" borderId="0" xfId="1" applyNumberFormat="1" applyFont="1" applyFill="1" applyBorder="1" applyProtection="1">
      <protection locked="0"/>
    </xf>
    <xf numFmtId="169" fontId="3" fillId="13" borderId="33" xfId="41" applyNumberFormat="1" applyFont="1" applyFill="1" applyBorder="1" applyProtection="1">
      <protection locked="0"/>
    </xf>
    <xf numFmtId="169" fontId="3" fillId="15" borderId="33" xfId="41" applyNumberFormat="1" applyFont="1" applyFill="1" applyBorder="1" applyProtection="1">
      <protection locked="0"/>
    </xf>
    <xf numFmtId="0" fontId="3" fillId="0" borderId="32" xfId="0" applyFont="1" applyFill="1" applyBorder="1" applyAlignment="1">
      <alignment wrapText="1"/>
    </xf>
    <xf numFmtId="169" fontId="3" fillId="14" borderId="44" xfId="15" applyNumberFormat="1" applyFill="1" applyBorder="1" applyProtection="1">
      <protection locked="0"/>
    </xf>
    <xf numFmtId="169" fontId="3" fillId="14" borderId="37" xfId="15" applyNumberFormat="1" applyFill="1" applyBorder="1" applyProtection="1">
      <protection locked="0"/>
    </xf>
    <xf numFmtId="164" fontId="0" fillId="0" borderId="0" xfId="0" applyNumberFormat="1"/>
    <xf numFmtId="164" fontId="0" fillId="0" borderId="0" xfId="0" applyNumberFormat="1" applyFill="1"/>
    <xf numFmtId="164" fontId="17" fillId="0" borderId="0" xfId="0" applyNumberFormat="1" applyFont="1" applyFill="1" applyAlignment="1">
      <alignment wrapText="1"/>
    </xf>
    <xf numFmtId="14" fontId="0" fillId="0" borderId="0" xfId="0" applyNumberFormat="1" applyFill="1"/>
    <xf numFmtId="14" fontId="0" fillId="0" borderId="0" xfId="0" applyNumberFormat="1"/>
    <xf numFmtId="0" fontId="0" fillId="0" borderId="47" xfId="0" applyBorder="1"/>
    <xf numFmtId="0" fontId="0" fillId="0" borderId="27" xfId="0" applyFill="1" applyBorder="1"/>
    <xf numFmtId="164" fontId="0" fillId="0" borderId="31" xfId="0" applyNumberFormat="1" applyBorder="1"/>
    <xf numFmtId="0" fontId="3" fillId="0" borderId="0" xfId="0" applyFont="1" applyFill="1" applyBorder="1"/>
    <xf numFmtId="0" fontId="3" fillId="0" borderId="31" xfId="0" applyFont="1" applyFill="1" applyBorder="1"/>
    <xf numFmtId="0" fontId="0" fillId="0" borderId="34" xfId="0" applyBorder="1" applyAlignment="1">
      <alignment horizontal="left"/>
    </xf>
    <xf numFmtId="14" fontId="0" fillId="0" borderId="34" xfId="0" applyNumberFormat="1" applyBorder="1" applyAlignment="1">
      <alignment horizontal="left"/>
    </xf>
    <xf numFmtId="0" fontId="3" fillId="0" borderId="37" xfId="0" applyFont="1" applyFill="1" applyBorder="1"/>
    <xf numFmtId="167" fontId="3" fillId="0" borderId="0" xfId="15" applyNumberFormat="1" applyFill="1" applyBorder="1" applyProtection="1">
      <protection locked="0"/>
    </xf>
    <xf numFmtId="173" fontId="0" fillId="0" borderId="0" xfId="2" applyNumberFormat="1" applyFont="1" applyFill="1" applyBorder="1"/>
    <xf numFmtId="0" fontId="0" fillId="0" borderId="0" xfId="0" applyFont="1" applyBorder="1"/>
    <xf numFmtId="167" fontId="3" fillId="0" borderId="32" xfId="15" applyNumberFormat="1" applyFont="1" applyFill="1" applyBorder="1" applyProtection="1">
      <protection locked="0"/>
    </xf>
    <xf numFmtId="167" fontId="3" fillId="0" borderId="37" xfId="15" applyNumberFormat="1" applyFont="1" applyFill="1" applyBorder="1" applyProtection="1">
      <protection locked="0"/>
    </xf>
    <xf numFmtId="0" fontId="2" fillId="0" borderId="0" xfId="0" applyFont="1" applyFill="1"/>
    <xf numFmtId="164" fontId="0" fillId="0" borderId="0" xfId="0" applyNumberFormat="1" applyFill="1" applyBorder="1"/>
    <xf numFmtId="0" fontId="0" fillId="0" borderId="0" xfId="0" applyNumberFormat="1" applyFill="1" applyBorder="1" applyAlignment="1">
      <alignment horizontal="left" wrapText="1"/>
    </xf>
    <xf numFmtId="164" fontId="0" fillId="0" borderId="0" xfId="0" applyNumberFormat="1" applyFill="1" applyBorder="1" applyAlignment="1">
      <alignment horizontal="left" wrapText="1"/>
    </xf>
    <xf numFmtId="0" fontId="3" fillId="0" borderId="32" xfId="15" applyFont="1" applyFill="1" applyBorder="1" applyAlignment="1">
      <alignment vertical="center"/>
    </xf>
    <xf numFmtId="3" fontId="1" fillId="0" borderId="2" xfId="42" applyNumberFormat="1" applyFont="1" applyFill="1" applyBorder="1" applyAlignment="1">
      <alignment horizontal="left" vertical="top"/>
    </xf>
    <xf numFmtId="0" fontId="3" fillId="0" borderId="2" xfId="42" applyFont="1" applyFill="1" applyBorder="1" applyAlignment="1">
      <alignment vertical="center"/>
    </xf>
    <xf numFmtId="3" fontId="3" fillId="0" borderId="2" xfId="15" applyNumberFormat="1" applyFont="1" applyFill="1" applyBorder="1" applyAlignment="1">
      <alignment horizontal="left" vertical="center"/>
    </xf>
    <xf numFmtId="165" fontId="0" fillId="0" borderId="0" xfId="0" applyNumberFormat="1"/>
    <xf numFmtId="3" fontId="3" fillId="0" borderId="32" xfId="15" applyNumberFormat="1" applyFont="1" applyFill="1" applyBorder="1" applyAlignment="1">
      <alignment horizontal="left" vertical="center"/>
    </xf>
    <xf numFmtId="3" fontId="3" fillId="0" borderId="29" xfId="15" applyNumberFormat="1" applyFont="1" applyFill="1" applyBorder="1" applyAlignment="1">
      <alignment horizontal="left" vertical="center"/>
    </xf>
    <xf numFmtId="3" fontId="1" fillId="0" borderId="0" xfId="42" applyNumberFormat="1" applyFont="1" applyFill="1" applyBorder="1" applyAlignment="1">
      <alignment horizontal="left" vertical="top"/>
    </xf>
    <xf numFmtId="3" fontId="3" fillId="0" borderId="0" xfId="15" applyNumberFormat="1" applyFont="1" applyFill="1" applyBorder="1" applyAlignment="1">
      <alignment horizontal="left" vertical="center"/>
    </xf>
    <xf numFmtId="3" fontId="20" fillId="0" borderId="0" xfId="15" applyNumberFormat="1" applyFont="1" applyFill="1" applyBorder="1" applyAlignment="1">
      <alignment horizontal="left" vertical="center"/>
    </xf>
    <xf numFmtId="164" fontId="2" fillId="0" borderId="0" xfId="0" applyNumberFormat="1" applyFont="1" applyFill="1" applyBorder="1"/>
    <xf numFmtId="3" fontId="3" fillId="0" borderId="32" xfId="15" quotePrefix="1" applyNumberFormat="1" applyFont="1" applyFill="1" applyBorder="1" applyAlignment="1">
      <alignment horizontal="left" vertical="center"/>
    </xf>
    <xf numFmtId="3" fontId="3" fillId="0" borderId="2" xfId="15" quotePrefix="1" applyNumberFormat="1" applyFont="1" applyFill="1" applyBorder="1" applyAlignment="1">
      <alignment horizontal="left" vertical="center"/>
    </xf>
    <xf numFmtId="3" fontId="3" fillId="0" borderId="2" xfId="15" applyNumberFormat="1" applyFont="1" applyFill="1" applyBorder="1" applyAlignment="1">
      <alignment vertical="center"/>
    </xf>
    <xf numFmtId="164" fontId="0" fillId="0" borderId="0" xfId="0" applyNumberFormat="1" applyBorder="1"/>
    <xf numFmtId="0" fontId="21" fillId="0" borderId="0" xfId="0" applyNumberFormat="1" applyFont="1" applyFill="1" applyBorder="1"/>
    <xf numFmtId="164" fontId="3" fillId="0" borderId="0" xfId="0" applyNumberFormat="1" applyFont="1"/>
    <xf numFmtId="164" fontId="0" fillId="0" borderId="30" xfId="0" applyNumberFormat="1" applyBorder="1"/>
    <xf numFmtId="164" fontId="0" fillId="0" borderId="31" xfId="0" applyNumberFormat="1" applyFill="1" applyBorder="1"/>
    <xf numFmtId="0" fontId="0" fillId="0" borderId="32" xfId="0" quotePrefix="1" applyBorder="1"/>
    <xf numFmtId="0" fontId="0" fillId="0" borderId="2" xfId="0" applyFont="1" applyBorder="1"/>
    <xf numFmtId="0" fontId="0" fillId="0" borderId="29" xfId="0" quotePrefix="1" applyBorder="1"/>
    <xf numFmtId="0" fontId="0" fillId="0" borderId="2" xfId="0" applyFill="1" applyBorder="1"/>
    <xf numFmtId="0" fontId="3" fillId="0" borderId="2" xfId="0" applyFont="1" applyFill="1" applyBorder="1"/>
    <xf numFmtId="164" fontId="0" fillId="0" borderId="54" xfId="0" applyNumberFormat="1" applyFill="1" applyBorder="1"/>
    <xf numFmtId="164" fontId="21" fillId="0" borderId="0" xfId="0" applyNumberFormat="1" applyFont="1" applyFill="1" applyBorder="1"/>
    <xf numFmtId="164" fontId="17" fillId="0" borderId="0" xfId="0" applyNumberFormat="1" applyFont="1" applyFill="1" applyBorder="1"/>
    <xf numFmtId="0" fontId="0" fillId="0" borderId="30" xfId="0" applyFill="1" applyBorder="1"/>
    <xf numFmtId="0" fontId="17" fillId="0" borderId="0" xfId="0" applyFont="1" applyFill="1" applyBorder="1"/>
    <xf numFmtId="0" fontId="0" fillId="0" borderId="29" xfId="0" applyFill="1" applyBorder="1"/>
    <xf numFmtId="0" fontId="0" fillId="0" borderId="51" xfId="0" applyFill="1" applyBorder="1"/>
    <xf numFmtId="168" fontId="0" fillId="0" borderId="0" xfId="0" applyNumberFormat="1" applyFill="1" applyBorder="1"/>
    <xf numFmtId="0" fontId="0" fillId="0" borderId="55" xfId="0" applyFill="1" applyBorder="1"/>
    <xf numFmtId="0" fontId="21" fillId="0" borderId="0" xfId="0" applyFont="1" applyFill="1" applyBorder="1"/>
    <xf numFmtId="0" fontId="0" fillId="0" borderId="38" xfId="0" applyFill="1" applyBorder="1"/>
    <xf numFmtId="173" fontId="21" fillId="0" borderId="0" xfId="2" applyNumberFormat="1" applyFont="1" applyFill="1" applyBorder="1"/>
    <xf numFmtId="0" fontId="22" fillId="0" borderId="28" xfId="0" applyFont="1" applyBorder="1"/>
    <xf numFmtId="0" fontId="0" fillId="0" borderId="2" xfId="0" applyBorder="1" applyAlignment="1">
      <alignment vertical="center"/>
    </xf>
    <xf numFmtId="0" fontId="22" fillId="0" borderId="34" xfId="0" applyFont="1" applyBorder="1" applyAlignment="1">
      <alignment vertical="center"/>
    </xf>
    <xf numFmtId="0" fontId="0" fillId="0" borderId="0" xfId="0" applyFill="1" applyBorder="1" applyAlignment="1">
      <alignment vertical="center"/>
    </xf>
    <xf numFmtId="167" fontId="3" fillId="0" borderId="35" xfId="15" applyNumberFormat="1" applyFill="1" applyBorder="1" applyProtection="1">
      <protection locked="0"/>
    </xf>
    <xf numFmtId="167" fontId="3" fillId="0" borderId="59" xfId="15" applyNumberFormat="1" applyFill="1" applyBorder="1" applyProtection="1">
      <protection locked="0"/>
    </xf>
    <xf numFmtId="167" fontId="3" fillId="0" borderId="60" xfId="15" applyNumberFormat="1" applyFill="1" applyBorder="1" applyProtection="1">
      <protection locked="0"/>
    </xf>
    <xf numFmtId="167" fontId="3" fillId="0" borderId="62" xfId="15" applyNumberFormat="1" applyFill="1" applyBorder="1" applyProtection="1">
      <protection locked="0"/>
    </xf>
    <xf numFmtId="0" fontId="3" fillId="0" borderId="63" xfId="0" applyFont="1" applyBorder="1"/>
    <xf numFmtId="164" fontId="0" fillId="0" borderId="64" xfId="0" applyNumberFormat="1" applyBorder="1"/>
    <xf numFmtId="174" fontId="0" fillId="0" borderId="0" xfId="1" applyNumberFormat="1" applyFont="1"/>
    <xf numFmtId="175" fontId="0" fillId="0" borderId="0" xfId="0" applyNumberFormat="1"/>
    <xf numFmtId="170" fontId="3" fillId="0" borderId="0" xfId="15" applyNumberFormat="1" applyFill="1" applyBorder="1" applyProtection="1"/>
    <xf numFmtId="176" fontId="3" fillId="0" borderId="0" xfId="15" applyNumberFormat="1" applyFill="1" applyBorder="1" applyProtection="1">
      <protection locked="0"/>
    </xf>
    <xf numFmtId="165" fontId="0" fillId="0" borderId="0" xfId="1" applyFont="1" applyFill="1" applyBorder="1"/>
    <xf numFmtId="164" fontId="2" fillId="0" borderId="0" xfId="0" applyNumberFormat="1" applyFont="1" applyFill="1"/>
    <xf numFmtId="0" fontId="0" fillId="0" borderId="0" xfId="0" applyFont="1" applyFill="1" applyBorder="1"/>
    <xf numFmtId="0" fontId="2" fillId="0" borderId="0" xfId="0" applyFont="1" applyFill="1" applyBorder="1"/>
    <xf numFmtId="0" fontId="0" fillId="0" borderId="2" xfId="0" applyFill="1" applyBorder="1" applyAlignment="1">
      <alignment vertical="center"/>
    </xf>
    <xf numFmtId="167" fontId="3" fillId="0" borderId="2" xfId="15" applyNumberFormat="1" applyFill="1" applyBorder="1" applyProtection="1">
      <protection locked="0"/>
    </xf>
    <xf numFmtId="167" fontId="3" fillId="0" borderId="38" xfId="15" applyNumberFormat="1" applyFill="1" applyBorder="1" applyProtection="1">
      <protection locked="0"/>
    </xf>
    <xf numFmtId="164" fontId="0" fillId="0" borderId="38" xfId="1" applyNumberFormat="1" applyFont="1" applyFill="1" applyBorder="1"/>
    <xf numFmtId="167" fontId="3" fillId="0" borderId="51" xfId="15" applyNumberFormat="1" applyFill="1" applyBorder="1" applyProtection="1">
      <protection locked="0"/>
    </xf>
    <xf numFmtId="168" fontId="3" fillId="0" borderId="51" xfId="1" applyNumberFormat="1" applyFont="1" applyFill="1" applyBorder="1"/>
    <xf numFmtId="0" fontId="3" fillId="0" borderId="30" xfId="0" applyFont="1" applyFill="1" applyBorder="1"/>
    <xf numFmtId="170" fontId="3" fillId="0" borderId="0" xfId="15" applyNumberFormat="1" applyFill="1" applyBorder="1" applyAlignment="1" applyProtection="1">
      <alignment vertical="center"/>
    </xf>
    <xf numFmtId="0" fontId="20" fillId="0" borderId="0" xfId="0" applyFont="1" applyFill="1"/>
    <xf numFmtId="0" fontId="20" fillId="0" borderId="0" xfId="0" applyFont="1" applyBorder="1"/>
    <xf numFmtId="0" fontId="21" fillId="0" borderId="0" xfId="0" applyFont="1" applyBorder="1"/>
    <xf numFmtId="0" fontId="17" fillId="0" borderId="0" xfId="0" applyFont="1" applyBorder="1"/>
    <xf numFmtId="165" fontId="0" fillId="0" borderId="27" xfId="1" applyFont="1" applyFill="1" applyBorder="1"/>
    <xf numFmtId="0" fontId="3" fillId="0" borderId="32" xfId="15" applyNumberFormat="1" applyFill="1" applyBorder="1" applyProtection="1"/>
    <xf numFmtId="0" fontId="3" fillId="0" borderId="37" xfId="15" applyNumberFormat="1" applyFill="1" applyBorder="1" applyProtection="1"/>
    <xf numFmtId="0" fontId="20" fillId="0" borderId="30" xfId="0" applyFont="1" applyBorder="1"/>
    <xf numFmtId="0" fontId="17" fillId="0" borderId="30" xfId="0" applyFont="1" applyFill="1" applyBorder="1"/>
    <xf numFmtId="170" fontId="3" fillId="0" borderId="29" xfId="15" applyNumberFormat="1" applyFont="1" applyFill="1" applyBorder="1" applyProtection="1"/>
    <xf numFmtId="0" fontId="23" fillId="0" borderId="0" xfId="0" applyFont="1"/>
    <xf numFmtId="0" fontId="14" fillId="0" borderId="0" xfId="0" applyFont="1"/>
    <xf numFmtId="1" fontId="23" fillId="0" borderId="0" xfId="0" applyNumberFormat="1" applyFont="1"/>
    <xf numFmtId="0" fontId="23" fillId="0" borderId="0" xfId="0" applyFont="1" applyBorder="1"/>
    <xf numFmtId="0" fontId="0" fillId="8" borderId="13" xfId="14" applyNumberFormat="1" applyFont="1" applyFill="1" applyBorder="1" applyAlignment="1">
      <alignment horizontal="left" wrapText="1"/>
    </xf>
    <xf numFmtId="0" fontId="0" fillId="0" borderId="0" xfId="0" applyNumberFormat="1" applyAlignment="1">
      <alignment wrapText="1"/>
    </xf>
    <xf numFmtId="0" fontId="0" fillId="0" borderId="0" xfId="0" applyNumberFormat="1"/>
    <xf numFmtId="0" fontId="0" fillId="0" borderId="0" xfId="0" applyNumberFormat="1" applyBorder="1" applyAlignment="1">
      <alignment wrapText="1"/>
    </xf>
    <xf numFmtId="0" fontId="0" fillId="0" borderId="0" xfId="0" applyNumberFormat="1" applyBorder="1"/>
    <xf numFmtId="0" fontId="3" fillId="0" borderId="66" xfId="11" applyFill="1" applyBorder="1">
      <protection locked="0"/>
    </xf>
    <xf numFmtId="0" fontId="3" fillId="0" borderId="21" xfId="11" applyFill="1" applyBorder="1">
      <protection locked="0"/>
    </xf>
    <xf numFmtId="1" fontId="23" fillId="0" borderId="0" xfId="0" applyNumberFormat="1" applyFont="1" applyBorder="1"/>
    <xf numFmtId="0" fontId="0" fillId="0" borderId="0" xfId="0" applyAlignment="1">
      <alignment horizontal="left" vertical="center"/>
    </xf>
    <xf numFmtId="0" fontId="3" fillId="8" borderId="24" xfId="11" applyNumberFormat="1" applyFill="1" applyBorder="1">
      <protection locked="0"/>
    </xf>
    <xf numFmtId="0" fontId="3" fillId="8" borderId="9" xfId="11" applyNumberFormat="1" applyFill="1" applyBorder="1">
      <protection locked="0"/>
    </xf>
    <xf numFmtId="170" fontId="3" fillId="0" borderId="0" xfId="22" applyNumberFormat="1" applyFill="1" applyBorder="1" applyAlignment="1">
      <alignment horizontal="center"/>
    </xf>
    <xf numFmtId="0" fontId="3" fillId="8" borderId="8" xfId="11" applyNumberFormat="1" applyFill="1" applyBorder="1">
      <protection locked="0"/>
    </xf>
    <xf numFmtId="0" fontId="3" fillId="8" borderId="10" xfId="11" applyNumberFormat="1" applyFill="1" applyBorder="1">
      <protection locked="0"/>
    </xf>
    <xf numFmtId="0" fontId="3" fillId="8" borderId="12" xfId="0" applyFont="1" applyFill="1" applyBorder="1" applyAlignment="1">
      <alignment horizontal="center" vertical="center"/>
    </xf>
    <xf numFmtId="0" fontId="14" fillId="0" borderId="0" xfId="0" applyFont="1" applyAlignment="1">
      <alignment horizontal="left" vertical="center"/>
    </xf>
    <xf numFmtId="0" fontId="3" fillId="0" borderId="0" xfId="0" applyFont="1" applyFill="1" applyBorder="1" applyAlignment="1">
      <alignment horizontal="center" vertical="center"/>
    </xf>
    <xf numFmtId="0" fontId="24" fillId="0" borderId="0" xfId="0" applyFont="1" applyFill="1" applyBorder="1" applyAlignment="1">
      <alignment vertical="center"/>
    </xf>
    <xf numFmtId="165" fontId="0" fillId="0" borderId="30" xfId="1" applyFont="1" applyFill="1" applyBorder="1"/>
    <xf numFmtId="0" fontId="27" fillId="0" borderId="0" xfId="0" applyFont="1" applyFill="1" applyBorder="1"/>
    <xf numFmtId="0" fontId="0" fillId="8" borderId="18" xfId="0" applyFont="1" applyFill="1" applyBorder="1" applyAlignment="1">
      <alignment vertical="center"/>
    </xf>
    <xf numFmtId="0" fontId="3" fillId="0" borderId="9" xfId="11" applyFill="1" applyBorder="1" applyAlignment="1" applyProtection="1">
      <alignment horizontal="right"/>
    </xf>
    <xf numFmtId="0" fontId="13" fillId="0" borderId="0" xfId="0" applyFont="1" applyFill="1" applyAlignment="1">
      <alignment horizontal="center" vertical="center"/>
    </xf>
    <xf numFmtId="0" fontId="13" fillId="0" borderId="0" xfId="0" applyFont="1" applyFill="1" applyAlignment="1">
      <alignment horizontal="left" vertical="center"/>
    </xf>
    <xf numFmtId="170" fontId="18" fillId="0" borderId="0" xfId="0" applyNumberFormat="1" applyFont="1" applyFill="1" applyAlignment="1"/>
    <xf numFmtId="164" fontId="18" fillId="0" borderId="0" xfId="0" applyNumberFormat="1" applyFont="1" applyFill="1" applyAlignment="1"/>
    <xf numFmtId="0" fontId="0" fillId="0" borderId="0" xfId="0" applyFill="1" applyAlignment="1">
      <alignment wrapText="1"/>
    </xf>
    <xf numFmtId="171" fontId="15" fillId="0" borderId="0" xfId="0" applyNumberFormat="1" applyFont="1" applyFill="1" applyAlignment="1"/>
    <xf numFmtId="1" fontId="18" fillId="0" borderId="0" xfId="0" applyNumberFormat="1" applyFont="1" applyFill="1" applyAlignment="1"/>
    <xf numFmtId="173" fontId="4" fillId="10" borderId="15" xfId="13" applyNumberFormat="1" applyFont="1" applyFill="1" applyBorder="1" applyProtection="1"/>
    <xf numFmtId="173" fontId="4" fillId="10" borderId="3" xfId="13" applyNumberFormat="1" applyFont="1" applyFill="1" applyBorder="1" applyProtection="1"/>
    <xf numFmtId="173" fontId="1" fillId="9" borderId="14" xfId="2" applyNumberFormat="1" applyFill="1" applyBorder="1" applyAlignment="1">
      <alignment wrapText="1"/>
    </xf>
    <xf numFmtId="173" fontId="1" fillId="9" borderId="13" xfId="2" applyNumberFormat="1" applyFill="1" applyBorder="1" applyAlignment="1">
      <alignment wrapText="1"/>
    </xf>
    <xf numFmtId="173" fontId="4" fillId="10" borderId="15" xfId="2" applyNumberFormat="1" applyFont="1" applyFill="1" applyBorder="1" applyProtection="1"/>
    <xf numFmtId="173" fontId="0" fillId="0" borderId="8" xfId="0" applyNumberFormat="1" applyBorder="1"/>
    <xf numFmtId="173" fontId="0" fillId="0" borderId="9" xfId="0" applyNumberFormat="1" applyBorder="1"/>
    <xf numFmtId="173" fontId="3" fillId="0" borderId="8" xfId="11" applyNumberFormat="1" applyFill="1" applyBorder="1">
      <protection locked="0"/>
    </xf>
    <xf numFmtId="173" fontId="3" fillId="0" borderId="9" xfId="11" applyNumberFormat="1" applyFill="1" applyBorder="1">
      <protection locked="0"/>
    </xf>
    <xf numFmtId="0" fontId="0" fillId="0" borderId="31" xfId="0" applyFill="1" applyBorder="1"/>
    <xf numFmtId="0" fontId="3" fillId="0" borderId="0" xfId="14" applyFont="1" applyBorder="1" applyAlignment="1"/>
    <xf numFmtId="0" fontId="3" fillId="0" borderId="0" xfId="11" applyNumberFormat="1" applyFill="1" applyBorder="1">
      <protection locked="0"/>
    </xf>
    <xf numFmtId="0" fontId="2" fillId="8" borderId="26" xfId="0" applyFont="1" applyFill="1" applyBorder="1"/>
    <xf numFmtId="0" fontId="2" fillId="8" borderId="27" xfId="0" applyFont="1" applyFill="1" applyBorder="1"/>
    <xf numFmtId="1" fontId="2" fillId="8" borderId="27" xfId="0" applyNumberFormat="1" applyFont="1" applyFill="1" applyBorder="1"/>
    <xf numFmtId="0" fontId="0" fillId="8" borderId="27" xfId="0" applyFill="1" applyBorder="1"/>
    <xf numFmtId="0" fontId="0" fillId="8" borderId="28" xfId="0" applyFill="1" applyBorder="1"/>
    <xf numFmtId="1" fontId="2" fillId="8" borderId="0" xfId="0" applyNumberFormat="1" applyFont="1" applyFill="1" applyBorder="1"/>
    <xf numFmtId="0" fontId="0" fillId="8" borderId="30" xfId="0" applyFill="1" applyBorder="1"/>
    <xf numFmtId="0" fontId="0" fillId="8" borderId="31" xfId="0" applyFill="1" applyBorder="1"/>
    <xf numFmtId="0" fontId="0" fillId="8" borderId="29" xfId="0" applyFill="1" applyBorder="1"/>
    <xf numFmtId="1" fontId="0" fillId="8" borderId="0" xfId="0" applyNumberFormat="1" applyFill="1" applyBorder="1"/>
    <xf numFmtId="1" fontId="0" fillId="8" borderId="27" xfId="0" applyNumberFormat="1" applyFill="1" applyBorder="1"/>
    <xf numFmtId="0" fontId="2" fillId="8" borderId="28" xfId="0" applyFont="1" applyFill="1" applyBorder="1"/>
    <xf numFmtId="0" fontId="0" fillId="8" borderId="32" xfId="0" applyFill="1" applyBorder="1" applyAlignment="1">
      <alignment wrapText="1"/>
    </xf>
    <xf numFmtId="0" fontId="0" fillId="8" borderId="32" xfId="0" applyFill="1" applyBorder="1" applyAlignment="1">
      <alignment vertical="center" wrapText="1"/>
    </xf>
    <xf numFmtId="0" fontId="0" fillId="8" borderId="2" xfId="0" applyFill="1" applyBorder="1" applyAlignment="1">
      <alignment vertical="center" wrapText="1"/>
    </xf>
    <xf numFmtId="1" fontId="0" fillId="8" borderId="33" xfId="0" applyNumberFormat="1" applyFill="1" applyBorder="1" applyAlignment="1">
      <alignment vertical="center" wrapText="1"/>
    </xf>
    <xf numFmtId="0" fontId="0" fillId="8" borderId="34" xfId="0" applyFill="1" applyBorder="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left" indent="1"/>
    </xf>
    <xf numFmtId="0" fontId="0" fillId="0" borderId="0" xfId="0" applyFont="1" applyFill="1" applyBorder="1" applyAlignment="1">
      <alignment vertical="center"/>
    </xf>
    <xf numFmtId="0" fontId="29" fillId="21" borderId="70" xfId="0" applyFont="1" applyFill="1" applyBorder="1" applyAlignment="1">
      <alignment horizontal="center" vertical="center"/>
    </xf>
    <xf numFmtId="0" fontId="30" fillId="22" borderId="70" xfId="0" applyFont="1" applyFill="1" applyBorder="1" applyAlignment="1">
      <alignment horizontal="center" vertical="center"/>
    </xf>
    <xf numFmtId="173" fontId="0" fillId="9" borderId="51" xfId="2" applyNumberFormat="1" applyFont="1" applyFill="1" applyBorder="1"/>
    <xf numFmtId="173" fontId="0" fillId="9" borderId="61" xfId="2" applyNumberFormat="1" applyFont="1" applyFill="1" applyBorder="1"/>
    <xf numFmtId="173" fontId="22" fillId="9" borderId="52" xfId="2" applyNumberFormat="1" applyFont="1" applyFill="1" applyBorder="1"/>
    <xf numFmtId="173" fontId="0" fillId="9" borderId="2" xfId="2" applyNumberFormat="1" applyFont="1" applyFill="1" applyBorder="1"/>
    <xf numFmtId="173" fontId="0" fillId="9" borderId="33" xfId="2" applyNumberFormat="1" applyFont="1" applyFill="1" applyBorder="1"/>
    <xf numFmtId="173" fontId="22" fillId="9" borderId="34" xfId="2" applyNumberFormat="1" applyFont="1" applyFill="1" applyBorder="1"/>
    <xf numFmtId="173" fontId="0" fillId="9" borderId="38" xfId="2" applyNumberFormat="1" applyFont="1" applyFill="1" applyBorder="1"/>
    <xf numFmtId="173" fontId="0" fillId="9" borderId="44" xfId="2" applyNumberFormat="1" applyFont="1" applyFill="1" applyBorder="1"/>
    <xf numFmtId="173" fontId="22" fillId="9" borderId="39" xfId="2" applyNumberFormat="1" applyFont="1" applyFill="1" applyBorder="1"/>
    <xf numFmtId="173" fontId="0" fillId="9" borderId="34" xfId="0" applyNumberFormat="1" applyFill="1" applyBorder="1"/>
    <xf numFmtId="173" fontId="3" fillId="9" borderId="34" xfId="0" applyNumberFormat="1" applyFont="1" applyFill="1" applyBorder="1"/>
    <xf numFmtId="164" fontId="0" fillId="8" borderId="27" xfId="0" applyNumberFormat="1" applyFill="1" applyBorder="1"/>
    <xf numFmtId="0" fontId="3" fillId="8" borderId="28" xfId="0" applyNumberFormat="1" applyFont="1" applyFill="1" applyBorder="1" applyAlignment="1"/>
    <xf numFmtId="0" fontId="0" fillId="8" borderId="47" xfId="0" applyFill="1" applyBorder="1"/>
    <xf numFmtId="164" fontId="0" fillId="8" borderId="30" xfId="0" applyNumberFormat="1" applyFill="1" applyBorder="1"/>
    <xf numFmtId="0" fontId="0" fillId="8" borderId="54" xfId="0" applyNumberFormat="1" applyFill="1" applyBorder="1" applyAlignment="1"/>
    <xf numFmtId="0" fontId="0" fillId="8" borderId="28" xfId="0" applyFill="1" applyBorder="1" applyAlignment="1">
      <alignment horizontal="right"/>
    </xf>
    <xf numFmtId="0" fontId="2" fillId="8" borderId="29" xfId="0" applyFont="1" applyFill="1" applyBorder="1"/>
    <xf numFmtId="0" fontId="0" fillId="8" borderId="30" xfId="0" applyFill="1" applyBorder="1" applyAlignment="1">
      <alignment wrapText="1"/>
    </xf>
    <xf numFmtId="0" fontId="0" fillId="8" borderId="54" xfId="0" applyNumberFormat="1" applyFill="1" applyBorder="1" applyAlignment="1">
      <alignment wrapText="1"/>
    </xf>
    <xf numFmtId="164" fontId="0" fillId="8" borderId="46" xfId="0" applyNumberFormat="1" applyFill="1" applyBorder="1"/>
    <xf numFmtId="164" fontId="0" fillId="8" borderId="28" xfId="0" applyNumberFormat="1" applyFill="1" applyBorder="1"/>
    <xf numFmtId="164" fontId="0" fillId="8" borderId="29" xfId="0" applyNumberFormat="1" applyFill="1" applyBorder="1"/>
    <xf numFmtId="164" fontId="0" fillId="8" borderId="31" xfId="0" applyNumberFormat="1" applyFill="1" applyBorder="1"/>
    <xf numFmtId="0" fontId="2" fillId="8" borderId="26" xfId="0" applyNumberFormat="1" applyFont="1" applyFill="1" applyBorder="1"/>
    <xf numFmtId="164" fontId="3" fillId="8" borderId="48" xfId="0" applyNumberFormat="1" applyFont="1" applyFill="1" applyBorder="1"/>
    <xf numFmtId="0" fontId="3" fillId="8" borderId="27" xfId="0" applyFont="1" applyFill="1" applyBorder="1"/>
    <xf numFmtId="0" fontId="3" fillId="8" borderId="28" xfId="0" applyFont="1" applyFill="1" applyBorder="1"/>
    <xf numFmtId="0" fontId="20" fillId="8" borderId="26" xfId="0" applyFont="1" applyFill="1" applyBorder="1"/>
    <xf numFmtId="0" fontId="17" fillId="8" borderId="27" xfId="0" applyFont="1" applyFill="1" applyBorder="1" applyAlignment="1">
      <alignment wrapText="1"/>
    </xf>
    <xf numFmtId="0" fontId="0" fillId="8" borderId="29" xfId="0" applyFont="1" applyFill="1" applyBorder="1"/>
    <xf numFmtId="0" fontId="0" fillId="8" borderId="0" xfId="0" applyFont="1" applyFill="1" applyBorder="1"/>
    <xf numFmtId="0" fontId="0" fillId="8" borderId="28" xfId="0" applyNumberFormat="1" applyFill="1" applyBorder="1"/>
    <xf numFmtId="0" fontId="0" fillId="8" borderId="54" xfId="0" applyNumberFormat="1" applyFill="1" applyBorder="1"/>
    <xf numFmtId="0" fontId="22" fillId="8" borderId="28" xfId="0" applyFont="1" applyFill="1" applyBorder="1"/>
    <xf numFmtId="0" fontId="20" fillId="8" borderId="29" xfId="0" applyFont="1" applyFill="1" applyBorder="1"/>
    <xf numFmtId="0" fontId="22" fillId="8" borderId="31" xfId="0" applyFont="1" applyFill="1" applyBorder="1"/>
    <xf numFmtId="168" fontId="0" fillId="8" borderId="0" xfId="1" applyNumberFormat="1" applyFont="1" applyFill="1" applyBorder="1"/>
    <xf numFmtId="0" fontId="3" fillId="8" borderId="0" xfId="0" applyFont="1" applyFill="1" applyBorder="1"/>
    <xf numFmtId="0" fontId="31" fillId="0" borderId="0" xfId="0" applyFont="1" applyFill="1" applyBorder="1"/>
    <xf numFmtId="0" fontId="3" fillId="0" borderId="0" xfId="0" applyFont="1"/>
    <xf numFmtId="177" fontId="0" fillId="0" borderId="0" xfId="0" applyNumberFormat="1"/>
    <xf numFmtId="0" fontId="0" fillId="0" borderId="0" xfId="0"/>
    <xf numFmtId="0" fontId="1" fillId="8" borderId="7" xfId="0" applyFont="1" applyFill="1" applyBorder="1" applyAlignment="1">
      <alignment vertical="center"/>
    </xf>
    <xf numFmtId="0" fontId="1" fillId="0" borderId="71" xfId="0" applyFont="1" applyFill="1" applyBorder="1" applyAlignment="1">
      <alignment vertical="center"/>
    </xf>
    <xf numFmtId="0" fontId="1" fillId="0" borderId="71" xfId="0" applyFont="1" applyBorder="1" applyAlignment="1">
      <alignment wrapText="1"/>
    </xf>
    <xf numFmtId="0" fontId="1" fillId="0" borderId="12" xfId="0" applyFont="1" applyFill="1" applyBorder="1" applyAlignment="1">
      <alignment vertical="center"/>
    </xf>
    <xf numFmtId="0" fontId="1" fillId="0" borderId="72" xfId="0" applyFont="1" applyFill="1" applyBorder="1" applyAlignment="1">
      <alignment vertical="center"/>
    </xf>
    <xf numFmtId="0" fontId="1" fillId="0" borderId="12" xfId="0" applyFont="1" applyBorder="1" applyAlignment="1">
      <alignment wrapText="1"/>
    </xf>
    <xf numFmtId="0" fontId="1" fillId="0" borderId="0" xfId="0" applyFont="1" applyFill="1" applyBorder="1" applyAlignment="1">
      <alignment vertical="center"/>
    </xf>
    <xf numFmtId="0" fontId="1" fillId="0" borderId="0" xfId="0" applyFont="1" applyBorder="1" applyAlignment="1">
      <alignment wrapText="1"/>
    </xf>
    <xf numFmtId="174" fontId="1" fillId="0" borderId="0" xfId="1" applyNumberFormat="1" applyFont="1" applyFill="1" applyBorder="1" applyAlignment="1">
      <alignment horizontal="right"/>
    </xf>
    <xf numFmtId="0" fontId="1" fillId="8" borderId="7" xfId="0" applyFont="1" applyFill="1" applyBorder="1" applyAlignment="1">
      <alignment vertical="center" wrapText="1"/>
    </xf>
    <xf numFmtId="0" fontId="0" fillId="8" borderId="6" xfId="0" applyFont="1" applyFill="1" applyBorder="1" applyAlignment="1">
      <alignment horizontal="right" vertical="center"/>
    </xf>
    <xf numFmtId="0" fontId="32" fillId="0" borderId="71" xfId="0" applyFont="1" applyFill="1" applyBorder="1" applyAlignment="1">
      <alignment vertical="center"/>
    </xf>
    <xf numFmtId="0" fontId="0" fillId="0" borderId="71" xfId="0" applyFont="1" applyBorder="1" applyAlignment="1">
      <alignment wrapText="1"/>
    </xf>
    <xf numFmtId="0" fontId="33" fillId="0" borderId="71" xfId="0" applyFont="1" applyFill="1" applyBorder="1" applyAlignment="1">
      <alignment vertical="center"/>
    </xf>
    <xf numFmtId="0" fontId="32" fillId="0" borderId="12" xfId="0" applyFont="1" applyFill="1" applyBorder="1" applyAlignment="1">
      <alignment vertical="center"/>
    </xf>
    <xf numFmtId="0" fontId="32" fillId="0" borderId="72" xfId="0" applyFont="1" applyFill="1" applyBorder="1" applyAlignment="1">
      <alignment vertical="center"/>
    </xf>
    <xf numFmtId="0" fontId="1" fillId="0" borderId="71" xfId="0" applyFont="1" applyFill="1" applyBorder="1" applyAlignment="1">
      <alignment vertical="center" wrapText="1"/>
    </xf>
    <xf numFmtId="0" fontId="32" fillId="0" borderId="0" xfId="0" applyFont="1"/>
    <xf numFmtId="0" fontId="0" fillId="8" borderId="20" xfId="0" applyFont="1" applyFill="1" applyBorder="1" applyAlignment="1">
      <alignment horizontal="left" vertical="center" wrapText="1"/>
    </xf>
    <xf numFmtId="0" fontId="1" fillId="8" borderId="3" xfId="0" applyFont="1" applyFill="1" applyBorder="1" applyAlignment="1"/>
    <xf numFmtId="0" fontId="1" fillId="8" borderId="4" xfId="0" applyFont="1" applyFill="1" applyBorder="1" applyAlignment="1"/>
    <xf numFmtId="0" fontId="0" fillId="8" borderId="20" xfId="14" applyNumberFormat="1" applyFont="1" applyFill="1" applyBorder="1" applyAlignment="1">
      <alignment horizontal="left" wrapText="1"/>
    </xf>
    <xf numFmtId="0" fontId="0" fillId="8" borderId="20" xfId="0" applyFont="1" applyFill="1" applyBorder="1" applyAlignment="1">
      <alignment horizontal="right" vertical="center" wrapText="1"/>
    </xf>
    <xf numFmtId="14" fontId="3" fillId="0" borderId="8" xfId="0" applyNumberFormat="1" applyFont="1" applyBorder="1"/>
    <xf numFmtId="0" fontId="3" fillId="0" borderId="9" xfId="0" applyFont="1" applyBorder="1"/>
    <xf numFmtId="0" fontId="1" fillId="0" borderId="0" xfId="0" applyFont="1"/>
    <xf numFmtId="0" fontId="1" fillId="9" borderId="5" xfId="0" applyFont="1" applyFill="1" applyBorder="1" applyAlignment="1">
      <alignment vertical="center"/>
    </xf>
    <xf numFmtId="0" fontId="11" fillId="0" borderId="0" xfId="0" applyFont="1" applyFill="1"/>
    <xf numFmtId="0" fontId="11" fillId="0" borderId="0" xfId="0" applyFont="1"/>
    <xf numFmtId="0" fontId="0" fillId="0" borderId="0" xfId="0" applyBorder="1" applyAlignment="1">
      <alignment horizontal="left" vertical="center" indent="1"/>
    </xf>
    <xf numFmtId="0" fontId="4" fillId="0" borderId="0" xfId="11" applyNumberFormat="1" applyFont="1" applyFill="1" applyBorder="1">
      <protection locked="0"/>
    </xf>
    <xf numFmtId="0" fontId="0" fillId="8" borderId="11" xfId="12" applyNumberFormat="1" applyFont="1" applyFill="1" applyBorder="1">
      <alignment wrapText="1"/>
    </xf>
    <xf numFmtId="0" fontId="25" fillId="0" borderId="0" xfId="0" applyFont="1" applyFill="1" applyBorder="1" applyAlignment="1"/>
    <xf numFmtId="0" fontId="15" fillId="0" borderId="0" xfId="0" applyFont="1" applyFill="1" applyBorder="1" applyAlignment="1"/>
    <xf numFmtId="0" fontId="35" fillId="0" borderId="0" xfId="0" applyFont="1"/>
    <xf numFmtId="172" fontId="3" fillId="11" borderId="69" xfId="22" applyNumberFormat="1" applyFill="1" applyBorder="1" applyAlignment="1">
      <alignment horizontal="center"/>
    </xf>
    <xf numFmtId="172" fontId="3" fillId="11" borderId="67" xfId="22" applyNumberFormat="1" applyFill="1" applyBorder="1" applyAlignment="1">
      <alignment horizontal="center"/>
    </xf>
    <xf numFmtId="0" fontId="1" fillId="11" borderId="5" xfId="0" applyFont="1" applyFill="1" applyBorder="1" applyAlignment="1">
      <alignment horizontal="left" vertical="center"/>
    </xf>
    <xf numFmtId="172" fontId="3" fillId="11" borderId="67" xfId="22" applyNumberFormat="1" applyFont="1" applyFill="1" applyBorder="1" applyAlignment="1">
      <alignment horizontal="center"/>
    </xf>
    <xf numFmtId="0" fontId="3" fillId="0" borderId="0" xfId="14" applyFont="1" applyFill="1" applyBorder="1" applyAlignment="1"/>
    <xf numFmtId="173" fontId="3" fillId="11" borderId="67" xfId="22" applyNumberFormat="1" applyFill="1" applyBorder="1" applyAlignment="1">
      <alignment horizontal="center"/>
    </xf>
    <xf numFmtId="169" fontId="3" fillId="0" borderId="34" xfId="41" applyNumberFormat="1" applyFont="1" applyFill="1" applyBorder="1" applyProtection="1">
      <protection locked="0"/>
    </xf>
    <xf numFmtId="169" fontId="3" fillId="0" borderId="36" xfId="41" applyNumberFormat="1" applyFont="1" applyFill="1" applyBorder="1" applyProtection="1">
      <protection locked="0"/>
    </xf>
    <xf numFmtId="169" fontId="3" fillId="0" borderId="33" xfId="41" applyNumberFormat="1" applyFont="1" applyFill="1" applyBorder="1" applyProtection="1">
      <protection locked="0"/>
    </xf>
    <xf numFmtId="169" fontId="3" fillId="0" borderId="32" xfId="41" applyNumberFormat="1" applyFont="1" applyFill="1" applyBorder="1" applyProtection="1">
      <protection locked="0"/>
    </xf>
    <xf numFmtId="169" fontId="3" fillId="0" borderId="2" xfId="41" applyNumberFormat="1" applyFont="1" applyFill="1" applyBorder="1" applyProtection="1">
      <protection locked="0"/>
    </xf>
    <xf numFmtId="1" fontId="0" fillId="0" borderId="27" xfId="0" applyNumberFormat="1" applyBorder="1"/>
    <xf numFmtId="1" fontId="0" fillId="0" borderId="0" xfId="0" applyNumberFormat="1" applyFill="1" applyBorder="1"/>
    <xf numFmtId="1" fontId="23" fillId="0" borderId="0" xfId="0" applyNumberFormat="1" applyFont="1" applyFill="1"/>
    <xf numFmtId="0" fontId="36" fillId="0" borderId="0" xfId="0" applyFont="1"/>
    <xf numFmtId="1" fontId="0" fillId="0" borderId="0" xfId="0" applyNumberFormat="1" applyFont="1"/>
    <xf numFmtId="0" fontId="0" fillId="8" borderId="14" xfId="30" applyNumberFormat="1" applyFont="1" applyFill="1" applyBorder="1" applyAlignment="1">
      <alignment horizontal="left" wrapText="1"/>
    </xf>
    <xf numFmtId="0" fontId="0" fillId="8" borderId="15" xfId="30" applyNumberFormat="1" applyFont="1" applyFill="1" applyBorder="1" applyAlignment="1">
      <alignment horizontal="left" wrapText="1"/>
    </xf>
    <xf numFmtId="0" fontId="0" fillId="8" borderId="3" xfId="30" applyNumberFormat="1" applyFont="1" applyFill="1" applyBorder="1" applyAlignment="1">
      <alignment horizontal="left" wrapText="1"/>
    </xf>
    <xf numFmtId="0" fontId="0" fillId="0" borderId="0" xfId="0" applyNumberFormat="1" applyAlignment="1"/>
    <xf numFmtId="0" fontId="2" fillId="8" borderId="20" xfId="0" applyNumberFormat="1" applyFont="1" applyFill="1" applyBorder="1" applyAlignment="1"/>
    <xf numFmtId="0" fontId="0" fillId="0" borderId="0" xfId="0" applyNumberFormat="1" applyBorder="1" applyAlignment="1"/>
    <xf numFmtId="0" fontId="0" fillId="8" borderId="80" xfId="30" applyNumberFormat="1" applyFont="1" applyFill="1" applyBorder="1" applyAlignment="1">
      <alignment horizontal="left" wrapText="1"/>
    </xf>
    <xf numFmtId="0" fontId="0" fillId="8" borderId="76" xfId="30" applyNumberFormat="1" applyFont="1" applyFill="1" applyBorder="1" applyAlignment="1">
      <alignment horizontal="left" wrapText="1"/>
    </xf>
    <xf numFmtId="0" fontId="2" fillId="8" borderId="17" xfId="0" applyNumberFormat="1" applyFont="1" applyFill="1" applyBorder="1" applyAlignment="1"/>
    <xf numFmtId="0" fontId="2" fillId="8" borderId="83" xfId="0" applyNumberFormat="1" applyFont="1" applyFill="1" applyBorder="1"/>
    <xf numFmtId="0" fontId="0" fillId="8" borderId="87" xfId="0" applyNumberFormat="1" applyFont="1" applyFill="1" applyBorder="1"/>
    <xf numFmtId="2" fontId="4" fillId="10" borderId="81" xfId="13" applyNumberFormat="1" applyFont="1" applyFill="1" applyBorder="1" applyAlignment="1">
      <protection locked="0"/>
    </xf>
    <xf numFmtId="2" fontId="4" fillId="10" borderId="7" xfId="13" applyNumberFormat="1" applyFont="1" applyFill="1" applyBorder="1" applyAlignment="1">
      <protection locked="0"/>
    </xf>
    <xf numFmtId="0" fontId="3" fillId="0" borderId="0" xfId="0" applyNumberFormat="1" applyFont="1" applyBorder="1"/>
    <xf numFmtId="0" fontId="3" fillId="0" borderId="0" xfId="0" applyNumberFormat="1" applyFont="1"/>
    <xf numFmtId="0" fontId="37" fillId="0" borderId="0" xfId="0" applyNumberFormat="1" applyFont="1" applyBorder="1" applyAlignment="1">
      <alignment wrapText="1"/>
    </xf>
    <xf numFmtId="0" fontId="37" fillId="0" borderId="0" xfId="0" applyFont="1" applyBorder="1" applyAlignment="1">
      <alignment textRotation="90"/>
    </xf>
    <xf numFmtId="0" fontId="37" fillId="0" borderId="0" xfId="0" applyFont="1" applyBorder="1"/>
    <xf numFmtId="2" fontId="37" fillId="11" borderId="14" xfId="0" applyNumberFormat="1" applyFont="1" applyFill="1" applyBorder="1"/>
    <xf numFmtId="2" fontId="37" fillId="11" borderId="15" xfId="0" applyNumberFormat="1" applyFont="1" applyFill="1" applyBorder="1"/>
    <xf numFmtId="2" fontId="37" fillId="11" borderId="3" xfId="0" applyNumberFormat="1" applyFont="1" applyFill="1" applyBorder="1"/>
    <xf numFmtId="2" fontId="37" fillId="11" borderId="13" xfId="0" applyNumberFormat="1" applyFont="1" applyFill="1" applyBorder="1"/>
    <xf numFmtId="2" fontId="37" fillId="11" borderId="5" xfId="0" applyNumberFormat="1" applyFont="1" applyFill="1" applyBorder="1"/>
    <xf numFmtId="2" fontId="37" fillId="11" borderId="16" xfId="0" applyNumberFormat="1" applyFont="1" applyFill="1" applyBorder="1"/>
    <xf numFmtId="2" fontId="37" fillId="11" borderId="17" xfId="0" applyNumberFormat="1" applyFont="1" applyFill="1" applyBorder="1"/>
    <xf numFmtId="2" fontId="37" fillId="11" borderId="6" xfId="0" applyNumberFormat="1" applyFont="1" applyFill="1" applyBorder="1"/>
    <xf numFmtId="2" fontId="37" fillId="11" borderId="20" xfId="0" applyNumberFormat="1" applyFont="1" applyFill="1" applyBorder="1"/>
    <xf numFmtId="0" fontId="0" fillId="0" borderId="0" xfId="0" applyBorder="1"/>
    <xf numFmtId="0" fontId="2" fillId="0" borderId="0" xfId="0" applyFont="1" applyAlignment="1">
      <alignment wrapText="1"/>
    </xf>
    <xf numFmtId="0" fontId="2" fillId="8" borderId="0" xfId="0" applyFont="1" applyFill="1" applyBorder="1" applyAlignment="1">
      <alignment wrapText="1"/>
    </xf>
    <xf numFmtId="0" fontId="24" fillId="0" borderId="0" xfId="0" applyFont="1"/>
    <xf numFmtId="0" fontId="24" fillId="0" borderId="0" xfId="0" applyFont="1" applyBorder="1"/>
    <xf numFmtId="0" fontId="2" fillId="8" borderId="22" xfId="0" applyFont="1" applyFill="1" applyBorder="1" applyAlignment="1">
      <alignment wrapText="1"/>
    </xf>
    <xf numFmtId="0" fontId="2" fillId="8" borderId="7" xfId="0" applyFont="1" applyFill="1" applyBorder="1" applyAlignment="1">
      <alignment wrapText="1"/>
    </xf>
    <xf numFmtId="0" fontId="2" fillId="8" borderId="23" xfId="0" applyFont="1" applyFill="1" applyBorder="1" applyAlignment="1">
      <alignment wrapText="1"/>
    </xf>
    <xf numFmtId="0" fontId="0" fillId="8" borderId="88" xfId="0" applyFill="1" applyBorder="1"/>
    <xf numFmtId="2" fontId="3" fillId="0" borderId="91" xfId="43" applyNumberFormat="1" applyFont="1" applyFill="1" applyBorder="1" applyAlignment="1"/>
    <xf numFmtId="2" fontId="3" fillId="9" borderId="5" xfId="12" applyNumberFormat="1" applyFont="1" applyFill="1" applyBorder="1" applyAlignment="1"/>
    <xf numFmtId="2" fontId="3" fillId="0" borderId="95" xfId="2" applyNumberFormat="1" applyFont="1" applyFill="1" applyBorder="1" applyAlignment="1"/>
    <xf numFmtId="2" fontId="3" fillId="0" borderId="92" xfId="43" applyNumberFormat="1" applyFont="1" applyFill="1" applyBorder="1" applyAlignment="1"/>
    <xf numFmtId="2" fontId="4" fillId="10" borderId="77" xfId="2" applyNumberFormat="1" applyFont="1" applyFill="1" applyBorder="1" applyAlignment="1" applyProtection="1">
      <protection locked="0"/>
    </xf>
    <xf numFmtId="179" fontId="0" fillId="0" borderId="90" xfId="0" applyNumberFormat="1" applyFont="1" applyBorder="1"/>
    <xf numFmtId="2" fontId="0" fillId="0" borderId="88" xfId="0" applyNumberFormat="1" applyFont="1" applyBorder="1"/>
    <xf numFmtId="179" fontId="0" fillId="11" borderId="88" xfId="0" applyNumberFormat="1" applyFont="1" applyFill="1" applyBorder="1"/>
    <xf numFmtId="0" fontId="0" fillId="8" borderId="86" xfId="0" applyNumberFormat="1" applyFill="1" applyBorder="1"/>
    <xf numFmtId="0" fontId="0" fillId="8" borderId="4" xfId="14" applyNumberFormat="1" applyFont="1" applyFill="1" applyBorder="1" applyAlignment="1">
      <alignment wrapText="1"/>
    </xf>
    <xf numFmtId="178" fontId="0" fillId="0" borderId="0" xfId="0" applyNumberFormat="1" applyFont="1" applyBorder="1"/>
    <xf numFmtId="179" fontId="0" fillId="0" borderId="0" xfId="0" applyNumberFormat="1" applyFont="1" applyBorder="1"/>
    <xf numFmtId="2" fontId="38" fillId="0" borderId="0" xfId="0" applyNumberFormat="1" applyFont="1" applyBorder="1"/>
    <xf numFmtId="2" fontId="38" fillId="0" borderId="0" xfId="0" applyNumberFormat="1" applyFont="1" applyBorder="1" applyAlignment="1">
      <alignment vertical="center"/>
    </xf>
    <xf numFmtId="178" fontId="38" fillId="0" borderId="0" xfId="0" applyNumberFormat="1" applyFont="1" applyBorder="1" applyAlignment="1">
      <alignment vertical="center"/>
    </xf>
    <xf numFmtId="0" fontId="0" fillId="8" borderId="0" xfId="0" applyNumberFormat="1" applyFill="1" applyBorder="1" applyAlignment="1"/>
    <xf numFmtId="167" fontId="4" fillId="10" borderId="23" xfId="13" applyFont="1" applyFill="1" applyBorder="1" applyAlignment="1">
      <alignment wrapText="1"/>
      <protection locked="0"/>
    </xf>
    <xf numFmtId="167" fontId="4" fillId="10" borderId="5" xfId="13" applyFont="1" applyFill="1" applyBorder="1" applyProtection="1">
      <protection locked="0"/>
    </xf>
    <xf numFmtId="0" fontId="3" fillId="9" borderId="5" xfId="12" applyFont="1" applyFill="1" applyBorder="1" applyAlignment="1">
      <alignment wrapText="1"/>
    </xf>
    <xf numFmtId="0" fontId="3" fillId="0" borderId="96" xfId="12" applyFont="1" applyFill="1" applyBorder="1" applyAlignment="1">
      <alignment wrapText="1"/>
    </xf>
    <xf numFmtId="0" fontId="3" fillId="0" borderId="97" xfId="12" applyFont="1" applyFill="1" applyBorder="1" applyAlignment="1">
      <alignment wrapText="1"/>
    </xf>
    <xf numFmtId="0" fontId="0" fillId="8" borderId="15" xfId="14" applyNumberFormat="1" applyFont="1" applyFill="1" applyBorder="1" applyAlignment="1">
      <alignment wrapText="1"/>
    </xf>
    <xf numFmtId="0" fontId="0" fillId="8" borderId="5" xfId="14" applyNumberFormat="1" applyFont="1" applyFill="1" applyBorder="1" applyAlignment="1">
      <alignment horizontal="left" wrapText="1"/>
    </xf>
    <xf numFmtId="0" fontId="0" fillId="8" borderId="98" xfId="0" applyNumberFormat="1" applyFill="1" applyBorder="1" applyAlignment="1"/>
    <xf numFmtId="0" fontId="0" fillId="8" borderId="84" xfId="0" applyNumberFormat="1" applyFill="1" applyBorder="1"/>
    <xf numFmtId="0" fontId="2" fillId="8" borderId="19" xfId="0" applyFont="1" applyFill="1" applyBorder="1" applyAlignment="1">
      <alignment vertical="center"/>
    </xf>
    <xf numFmtId="173" fontId="3" fillId="0" borderId="0" xfId="22" applyNumberFormat="1" applyFill="1" applyBorder="1" applyAlignment="1">
      <alignment horizontal="center"/>
    </xf>
    <xf numFmtId="0" fontId="0" fillId="9" borderId="14" xfId="12" applyFont="1" applyFill="1" applyBorder="1">
      <alignment wrapText="1"/>
    </xf>
    <xf numFmtId="0" fontId="39" fillId="0" borderId="0" xfId="0" applyFont="1" applyBorder="1"/>
    <xf numFmtId="0" fontId="0" fillId="8" borderId="4" xfId="14" applyNumberFormat="1" applyFont="1" applyFill="1" applyBorder="1" applyAlignment="1">
      <alignment horizontal="left" vertical="center"/>
    </xf>
    <xf numFmtId="2" fontId="4" fillId="10" borderId="80" xfId="13" applyNumberFormat="1" applyFont="1" applyFill="1" applyBorder="1">
      <protection locked="0"/>
    </xf>
    <xf numFmtId="179" fontId="4" fillId="10" borderId="76" xfId="13" applyNumberFormat="1" applyFont="1" applyFill="1" applyBorder="1">
      <protection locked="0"/>
    </xf>
    <xf numFmtId="2" fontId="1" fillId="9" borderId="80" xfId="12" applyNumberFormat="1" applyFill="1" applyBorder="1">
      <alignment wrapText="1"/>
    </xf>
    <xf numFmtId="179" fontId="1" fillId="9" borderId="76" xfId="12" applyNumberFormat="1" applyFill="1" applyBorder="1">
      <alignment wrapText="1"/>
    </xf>
    <xf numFmtId="2" fontId="1" fillId="9" borderId="82" xfId="12" applyNumberFormat="1" applyFill="1" applyBorder="1">
      <alignment wrapText="1"/>
    </xf>
    <xf numFmtId="179" fontId="1" fillId="9" borderId="78" xfId="12" applyNumberFormat="1" applyFill="1" applyBorder="1">
      <alignment wrapText="1"/>
    </xf>
    <xf numFmtId="0" fontId="0" fillId="8" borderId="86" xfId="0" applyFill="1" applyBorder="1" applyAlignment="1">
      <alignment vertical="center"/>
    </xf>
    <xf numFmtId="0" fontId="0" fillId="8" borderId="75" xfId="0" applyFill="1" applyBorder="1" applyAlignment="1">
      <alignment vertical="center"/>
    </xf>
    <xf numFmtId="0" fontId="0" fillId="8" borderId="84" xfId="0" applyFill="1" applyBorder="1" applyAlignment="1">
      <alignment vertical="center"/>
    </xf>
    <xf numFmtId="179" fontId="4" fillId="10" borderId="14" xfId="13" applyNumberFormat="1" applyFont="1" applyFill="1" applyBorder="1">
      <protection locked="0"/>
    </xf>
    <xf numFmtId="179" fontId="1" fillId="9" borderId="14" xfId="12" applyNumberFormat="1" applyFill="1" applyBorder="1">
      <alignment wrapText="1"/>
    </xf>
    <xf numFmtId="179" fontId="1" fillId="9" borderId="13" xfId="12" applyNumberFormat="1" applyFill="1" applyBorder="1">
      <alignment wrapText="1"/>
    </xf>
    <xf numFmtId="0" fontId="0" fillId="8" borderId="3" xfId="14" applyNumberFormat="1" applyFont="1" applyFill="1" applyBorder="1" applyAlignment="1">
      <alignment horizontal="left" vertical="center"/>
    </xf>
    <xf numFmtId="0" fontId="0" fillId="8" borderId="76" xfId="14" applyNumberFormat="1" applyFont="1" applyFill="1" applyBorder="1" applyAlignment="1">
      <alignment wrapText="1"/>
    </xf>
    <xf numFmtId="0" fontId="0" fillId="8" borderId="14" xfId="14" applyNumberFormat="1" applyFont="1" applyFill="1" applyBorder="1" applyAlignment="1">
      <alignment horizontal="left" wrapText="1"/>
    </xf>
    <xf numFmtId="0" fontId="0" fillId="8" borderId="3" xfId="14" applyNumberFormat="1" applyFont="1" applyFill="1" applyBorder="1" applyAlignment="1">
      <alignment horizontal="left" wrapText="1"/>
    </xf>
    <xf numFmtId="0" fontId="0" fillId="8" borderId="105" xfId="14" applyNumberFormat="1" applyFont="1" applyFill="1" applyBorder="1" applyAlignment="1">
      <alignment horizontal="left" wrapText="1"/>
    </xf>
    <xf numFmtId="0" fontId="0" fillId="8" borderId="78" xfId="14" applyNumberFormat="1" applyFont="1" applyFill="1" applyBorder="1" applyAlignment="1">
      <alignment horizontal="left" wrapText="1"/>
    </xf>
    <xf numFmtId="2" fontId="0" fillId="8" borderId="82" xfId="14" applyNumberFormat="1" applyFont="1" applyFill="1" applyBorder="1" applyAlignment="1">
      <alignment horizontal="left" wrapText="1"/>
    </xf>
    <xf numFmtId="0" fontId="2" fillId="8" borderId="22" xfId="0" applyNumberFormat="1" applyFont="1" applyFill="1" applyBorder="1" applyAlignment="1">
      <alignment horizontal="center" vertical="center"/>
    </xf>
    <xf numFmtId="0" fontId="1" fillId="9" borderId="17" xfId="12" applyFill="1" applyBorder="1">
      <alignment wrapText="1"/>
    </xf>
    <xf numFmtId="0" fontId="3" fillId="9" borderId="6" xfId="12" applyFont="1" applyFill="1" applyBorder="1" applyAlignment="1">
      <alignment wrapText="1"/>
    </xf>
    <xf numFmtId="0" fontId="1" fillId="9" borderId="7" xfId="12" applyFill="1" applyBorder="1">
      <alignment wrapText="1"/>
    </xf>
    <xf numFmtId="179" fontId="1" fillId="9" borderId="17" xfId="12" applyNumberFormat="1" applyFill="1" applyBorder="1">
      <alignment wrapText="1"/>
    </xf>
    <xf numFmtId="2" fontId="1" fillId="9" borderId="99" xfId="12" applyNumberFormat="1" applyFill="1" applyBorder="1">
      <alignment wrapText="1"/>
    </xf>
    <xf numFmtId="179" fontId="1" fillId="9" borderId="100" xfId="12" applyNumberFormat="1" applyFill="1" applyBorder="1">
      <alignment wrapText="1"/>
    </xf>
    <xf numFmtId="0" fontId="3" fillId="0" borderId="110" xfId="11" applyFont="1" applyFill="1" applyBorder="1">
      <protection locked="0"/>
    </xf>
    <xf numFmtId="0" fontId="0" fillId="0" borderId="110" xfId="0" applyBorder="1"/>
    <xf numFmtId="2" fontId="3" fillId="0" borderId="113" xfId="43" applyNumberFormat="1" applyFont="1" applyFill="1" applyBorder="1" applyAlignment="1"/>
    <xf numFmtId="2" fontId="3" fillId="9" borderId="6" xfId="12" applyNumberFormat="1" applyFont="1" applyFill="1" applyBorder="1" applyAlignment="1"/>
    <xf numFmtId="2" fontId="3" fillId="0" borderId="114" xfId="2" applyNumberFormat="1" applyFont="1" applyFill="1" applyBorder="1" applyAlignment="1"/>
    <xf numFmtId="0" fontId="3" fillId="11" borderId="110" xfId="11" applyFont="1" applyFill="1" applyBorder="1">
      <protection locked="0"/>
    </xf>
    <xf numFmtId="0" fontId="3" fillId="0" borderId="110" xfId="14" applyFont="1" applyFill="1" applyBorder="1" applyAlignment="1"/>
    <xf numFmtId="179" fontId="3" fillId="11" borderId="110" xfId="2" applyNumberFormat="1" applyFont="1" applyFill="1" applyBorder="1" applyAlignment="1"/>
    <xf numFmtId="170" fontId="4" fillId="10" borderId="15" xfId="13" applyNumberFormat="1" applyFont="1" applyFill="1" applyBorder="1">
      <protection locked="0"/>
    </xf>
    <xf numFmtId="170" fontId="1" fillId="9" borderId="15" xfId="12" applyNumberFormat="1" applyFill="1" applyBorder="1">
      <alignment wrapText="1"/>
    </xf>
    <xf numFmtId="170" fontId="1" fillId="9" borderId="5" xfId="12" applyNumberFormat="1" applyFill="1" applyBorder="1">
      <alignment wrapText="1"/>
    </xf>
    <xf numFmtId="170" fontId="1" fillId="9" borderId="6" xfId="12" applyNumberFormat="1" applyFill="1" applyBorder="1">
      <alignment wrapText="1"/>
    </xf>
    <xf numFmtId="170" fontId="1" fillId="9" borderId="108" xfId="12" applyNumberFormat="1" applyFill="1" applyBorder="1">
      <alignment wrapText="1"/>
    </xf>
    <xf numFmtId="0" fontId="24" fillId="0" borderId="0" xfId="0" applyFont="1" applyBorder="1" applyAlignment="1">
      <alignment vertical="center"/>
    </xf>
    <xf numFmtId="0" fontId="8" fillId="0" borderId="0" xfId="0" applyFont="1" applyFill="1" applyBorder="1" applyAlignment="1">
      <alignment wrapText="1"/>
    </xf>
    <xf numFmtId="0" fontId="23" fillId="0" borderId="0" xfId="0" applyFont="1" applyFill="1" applyAlignment="1">
      <alignment wrapText="1"/>
    </xf>
    <xf numFmtId="0" fontId="23" fillId="0" borderId="0" xfId="0" applyFont="1" applyAlignment="1">
      <alignment wrapText="1"/>
    </xf>
    <xf numFmtId="0" fontId="20" fillId="0" borderId="0" xfId="0" applyFont="1"/>
    <xf numFmtId="0" fontId="3" fillId="0" borderId="0" xfId="0" applyFont="1" applyAlignment="1">
      <alignment wrapText="1"/>
    </xf>
    <xf numFmtId="1" fontId="3" fillId="0" borderId="0" xfId="0" applyNumberFormat="1" applyFont="1"/>
    <xf numFmtId="0" fontId="3" fillId="0" borderId="0" xfId="0" applyFont="1" applyBorder="1"/>
    <xf numFmtId="0" fontId="0" fillId="8" borderId="0" xfId="0" applyFill="1"/>
    <xf numFmtId="0" fontId="14" fillId="0" borderId="0" xfId="0" applyFont="1" applyFill="1"/>
    <xf numFmtId="0" fontId="0" fillId="0" borderId="115" xfId="0" applyBorder="1"/>
    <xf numFmtId="0" fontId="20" fillId="8" borderId="88" xfId="0" applyFont="1" applyFill="1" applyBorder="1"/>
    <xf numFmtId="0" fontId="20" fillId="8" borderId="88" xfId="0" applyFont="1" applyFill="1" applyBorder="1" applyAlignment="1">
      <alignment wrapText="1"/>
    </xf>
    <xf numFmtId="0" fontId="0" fillId="0" borderId="0" xfId="0" applyFill="1" applyBorder="1" applyAlignment="1">
      <alignment wrapText="1"/>
    </xf>
    <xf numFmtId="0" fontId="0" fillId="9" borderId="0" xfId="0" applyFill="1" applyBorder="1" applyAlignment="1">
      <alignment wrapText="1"/>
    </xf>
    <xf numFmtId="0" fontId="3" fillId="0" borderId="0" xfId="0" applyFont="1" applyFill="1" applyBorder="1" applyAlignment="1">
      <alignment wrapText="1"/>
    </xf>
    <xf numFmtId="0" fontId="0" fillId="9" borderId="4" xfId="0" applyFill="1" applyBorder="1" applyAlignment="1">
      <alignment wrapText="1"/>
    </xf>
    <xf numFmtId="0" fontId="0" fillId="9" borderId="18" xfId="0" applyFill="1" applyBorder="1" applyAlignment="1">
      <alignment wrapText="1"/>
    </xf>
    <xf numFmtId="0" fontId="0" fillId="9" borderId="19" xfId="0" applyFill="1" applyBorder="1" applyAlignment="1">
      <alignment wrapText="1"/>
    </xf>
    <xf numFmtId="0" fontId="0" fillId="0" borderId="4" xfId="0" applyFill="1" applyBorder="1" applyAlignment="1">
      <alignment wrapText="1"/>
    </xf>
    <xf numFmtId="0" fontId="0" fillId="8" borderId="4" xfId="0" applyFill="1" applyBorder="1" applyAlignment="1">
      <alignment horizontal="left" indent="1"/>
    </xf>
    <xf numFmtId="0" fontId="0" fillId="8" borderId="0" xfId="0" applyFill="1" applyBorder="1" applyAlignment="1">
      <alignment horizontal="left" indent="1"/>
    </xf>
    <xf numFmtId="0" fontId="3" fillId="0" borderId="0" xfId="11" applyFill="1" applyBorder="1">
      <protection locked="0"/>
    </xf>
    <xf numFmtId="0" fontId="3" fillId="0" borderId="8" xfId="11" applyNumberFormat="1" applyFill="1" applyBorder="1">
      <protection locked="0"/>
    </xf>
    <xf numFmtId="0" fontId="3" fillId="0" borderId="9" xfId="11" applyNumberFormat="1" applyFill="1" applyBorder="1">
      <protection locked="0"/>
    </xf>
    <xf numFmtId="0" fontId="3" fillId="0" borderId="21" xfId="11" applyNumberFormat="1" applyFill="1" applyBorder="1">
      <protection locked="0"/>
    </xf>
    <xf numFmtId="0" fontId="4" fillId="10" borderId="76" xfId="0" applyNumberFormat="1" applyFont="1" applyFill="1" applyBorder="1" applyProtection="1">
      <protection locked="0"/>
    </xf>
    <xf numFmtId="0" fontId="1" fillId="9" borderId="76" xfId="12" applyNumberFormat="1" applyFill="1" applyBorder="1">
      <alignment wrapText="1"/>
    </xf>
    <xf numFmtId="0" fontId="0" fillId="9" borderId="76" xfId="12" applyNumberFormat="1" applyFont="1" applyFill="1" applyBorder="1">
      <alignment wrapText="1"/>
    </xf>
    <xf numFmtId="0" fontId="1" fillId="9" borderId="77" xfId="12" applyNumberFormat="1" applyFill="1" applyBorder="1">
      <alignment wrapText="1"/>
    </xf>
    <xf numFmtId="0" fontId="0" fillId="8" borderId="14" xfId="14" applyNumberFormat="1" applyFont="1" applyFill="1" applyBorder="1" applyAlignment="1">
      <alignment horizontal="left"/>
    </xf>
    <xf numFmtId="0" fontId="40" fillId="0" borderId="0" xfId="0" applyFont="1" applyBorder="1"/>
    <xf numFmtId="0" fontId="3" fillId="0" borderId="110" xfId="11" applyNumberFormat="1" applyFill="1" applyBorder="1">
      <protection locked="0"/>
    </xf>
    <xf numFmtId="0" fontId="3" fillId="0" borderId="110" xfId="11" applyFill="1" applyBorder="1">
      <protection locked="0"/>
    </xf>
    <xf numFmtId="0" fontId="0" fillId="0" borderId="110" xfId="14" applyFont="1" applyFill="1" applyBorder="1" applyAlignment="1"/>
    <xf numFmtId="0" fontId="0" fillId="0" borderId="88" xfId="0" applyBorder="1"/>
    <xf numFmtId="0" fontId="4" fillId="10" borderId="23" xfId="13" applyNumberFormat="1" applyFont="1" applyFill="1" applyBorder="1" applyProtection="1">
      <protection locked="0"/>
    </xf>
    <xf numFmtId="0" fontId="2" fillId="8" borderId="86" xfId="0" applyFont="1" applyFill="1" applyBorder="1"/>
    <xf numFmtId="0" fontId="0" fillId="8" borderId="86" xfId="0" applyFill="1" applyBorder="1"/>
    <xf numFmtId="0" fontId="0" fillId="8" borderId="14" xfId="14" applyNumberFormat="1" applyFont="1" applyFill="1" applyBorder="1" applyAlignment="1"/>
    <xf numFmtId="0" fontId="3" fillId="0" borderId="4" xfId="11" applyFill="1" applyBorder="1">
      <protection locked="0"/>
    </xf>
    <xf numFmtId="0" fontId="0" fillId="8" borderId="13" xfId="14" applyNumberFormat="1" applyFont="1" applyFill="1" applyBorder="1" applyAlignment="1">
      <alignment wrapText="1"/>
    </xf>
    <xf numFmtId="0" fontId="0" fillId="8" borderId="82" xfId="14" applyNumberFormat="1" applyFont="1" applyFill="1" applyBorder="1" applyAlignment="1"/>
    <xf numFmtId="0" fontId="0" fillId="8" borderId="78" xfId="14" applyNumberFormat="1" applyFont="1" applyFill="1" applyBorder="1" applyAlignment="1"/>
    <xf numFmtId="0" fontId="0" fillId="0" borderId="124" xfId="0" applyBorder="1"/>
    <xf numFmtId="173" fontId="4" fillId="10" borderId="22" xfId="13" applyNumberFormat="1" applyFont="1" applyFill="1" applyBorder="1" applyAlignment="1">
      <alignment wrapText="1"/>
      <protection locked="0"/>
    </xf>
    <xf numFmtId="173" fontId="3" fillId="0" borderId="21" xfId="11" applyNumberFormat="1" applyFill="1" applyBorder="1">
      <protection locked="0"/>
    </xf>
    <xf numFmtId="173" fontId="0" fillId="0" borderId="110" xfId="14" applyNumberFormat="1" applyFont="1" applyFill="1" applyBorder="1" applyAlignment="1"/>
    <xf numFmtId="0" fontId="0" fillId="0" borderId="0" xfId="14" applyNumberFormat="1" applyFont="1" applyFill="1" applyBorder="1" applyAlignment="1"/>
    <xf numFmtId="0" fontId="3" fillId="0" borderId="117" xfId="11" applyNumberFormat="1" applyFill="1" applyBorder="1">
      <protection locked="0"/>
    </xf>
    <xf numFmtId="0" fontId="3" fillId="0" borderId="98" xfId="11" applyNumberFormat="1" applyFill="1" applyBorder="1">
      <protection locked="0"/>
    </xf>
    <xf numFmtId="173" fontId="3" fillId="0" borderId="88" xfId="11" applyNumberFormat="1" applyFill="1" applyBorder="1">
      <protection locked="0"/>
    </xf>
    <xf numFmtId="173" fontId="0" fillId="0" borderId="88" xfId="0" applyNumberFormat="1" applyBorder="1"/>
    <xf numFmtId="173" fontId="0" fillId="0" borderId="21" xfId="0" applyNumberFormat="1" applyBorder="1"/>
    <xf numFmtId="173" fontId="1" fillId="9" borderId="17" xfId="2" applyNumberFormat="1" applyFill="1" applyBorder="1" applyAlignment="1">
      <alignment wrapText="1"/>
    </xf>
    <xf numFmtId="173" fontId="0" fillId="0" borderId="110" xfId="0" applyNumberFormat="1" applyBorder="1"/>
    <xf numFmtId="170" fontId="4" fillId="10" borderId="15" xfId="13" applyNumberFormat="1" applyFont="1" applyFill="1" applyBorder="1" applyProtection="1"/>
    <xf numFmtId="170" fontId="4" fillId="10" borderId="3" xfId="13" applyNumberFormat="1" applyFont="1" applyFill="1" applyBorder="1" applyProtection="1"/>
    <xf numFmtId="170" fontId="1" fillId="11" borderId="14" xfId="2" applyNumberFormat="1" applyFill="1" applyBorder="1" applyAlignment="1">
      <alignment wrapText="1"/>
    </xf>
    <xf numFmtId="170" fontId="1" fillId="11" borderId="13" xfId="2" applyNumberFormat="1" applyFill="1" applyBorder="1" applyAlignment="1">
      <alignment wrapText="1"/>
    </xf>
    <xf numFmtId="170" fontId="1" fillId="11" borderId="17" xfId="2" applyNumberFormat="1" applyFill="1" applyBorder="1" applyAlignment="1">
      <alignment wrapText="1"/>
    </xf>
    <xf numFmtId="0" fontId="0" fillId="8" borderId="4" xfId="0" applyFont="1" applyFill="1" applyBorder="1"/>
    <xf numFmtId="0" fontId="0" fillId="8" borderId="13" xfId="0" applyFont="1" applyFill="1" applyBorder="1" applyAlignment="1">
      <alignment wrapText="1"/>
    </xf>
    <xf numFmtId="0" fontId="40" fillId="0" borderId="0" xfId="0" applyFont="1" applyFill="1" applyBorder="1"/>
    <xf numFmtId="173" fontId="0" fillId="0" borderId="0" xfId="0" applyNumberFormat="1" applyFill="1" applyBorder="1"/>
    <xf numFmtId="170" fontId="1" fillId="0" borderId="0" xfId="2" applyNumberFormat="1" applyFill="1" applyBorder="1" applyAlignment="1">
      <alignment wrapText="1"/>
    </xf>
    <xf numFmtId="0" fontId="41" fillId="0" borderId="0" xfId="0" applyFont="1"/>
    <xf numFmtId="0" fontId="41" fillId="0" borderId="0" xfId="0" applyFont="1" applyAlignment="1">
      <alignment vertical="center"/>
    </xf>
    <xf numFmtId="173" fontId="0" fillId="0" borderId="0" xfId="0" applyNumberFormat="1" applyBorder="1"/>
    <xf numFmtId="0" fontId="0" fillId="8" borderId="5" xfId="0" applyFill="1" applyBorder="1" applyAlignment="1">
      <alignment horizontal="right"/>
    </xf>
    <xf numFmtId="173" fontId="4" fillId="0" borderId="15" xfId="2" applyNumberFormat="1" applyFont="1" applyFill="1" applyBorder="1" applyProtection="1"/>
    <xf numFmtId="173" fontId="42" fillId="0" borderId="15" xfId="2" applyNumberFormat="1" applyFont="1" applyFill="1" applyBorder="1" applyProtection="1"/>
    <xf numFmtId="0" fontId="0" fillId="8" borderId="4" xfId="0" applyFill="1" applyBorder="1" applyAlignment="1">
      <alignment horizontal="right"/>
    </xf>
    <xf numFmtId="0" fontId="43" fillId="0" borderId="0" xfId="0" applyFont="1"/>
    <xf numFmtId="0" fontId="43" fillId="8" borderId="4" xfId="0" applyFont="1" applyFill="1" applyBorder="1"/>
    <xf numFmtId="0" fontId="43" fillId="8" borderId="4" xfId="0" applyFont="1" applyFill="1" applyBorder="1" applyAlignment="1">
      <alignment horizontal="right"/>
    </xf>
    <xf numFmtId="170" fontId="0" fillId="0" borderId="110" xfId="0" applyNumberFormat="1" applyFill="1" applyBorder="1"/>
    <xf numFmtId="0" fontId="39" fillId="0" borderId="0" xfId="0" quotePrefix="1" applyFont="1"/>
    <xf numFmtId="2" fontId="3" fillId="0" borderId="134" xfId="43" applyNumberFormat="1" applyFont="1" applyFill="1" applyBorder="1" applyAlignment="1"/>
    <xf numFmtId="2" fontId="3" fillId="9" borderId="135" xfId="12" applyNumberFormat="1" applyFont="1" applyFill="1" applyBorder="1" applyAlignment="1"/>
    <xf numFmtId="0" fontId="39" fillId="0" borderId="0" xfId="0" quotePrefix="1" applyFont="1" applyAlignment="1"/>
    <xf numFmtId="0" fontId="0" fillId="8" borderId="4" xfId="0" applyFont="1" applyFill="1" applyBorder="1" applyAlignment="1">
      <alignment horizontal="left" indent="1"/>
    </xf>
    <xf numFmtId="0" fontId="0" fillId="8" borderId="18" xfId="0" applyFont="1" applyFill="1" applyBorder="1" applyAlignment="1">
      <alignment horizontal="left" indent="1"/>
    </xf>
    <xf numFmtId="2" fontId="3" fillId="11" borderId="16" xfId="2" applyNumberFormat="1" applyFont="1" applyFill="1" applyBorder="1" applyAlignment="1"/>
    <xf numFmtId="2" fontId="3" fillId="11" borderId="136" xfId="2" applyNumberFormat="1" applyFont="1" applyFill="1" applyBorder="1" applyAlignment="1"/>
    <xf numFmtId="0" fontId="2" fillId="4" borderId="0" xfId="0" applyFont="1" applyFill="1"/>
    <xf numFmtId="164" fontId="2" fillId="4" borderId="0" xfId="0" applyNumberFormat="1" applyFont="1" applyFill="1"/>
    <xf numFmtId="0" fontId="24" fillId="0" borderId="0" xfId="0" quotePrefix="1" applyFont="1" applyBorder="1" applyAlignment="1">
      <alignment vertical="center"/>
    </xf>
    <xf numFmtId="0" fontId="0" fillId="4" borderId="0" xfId="0" applyFont="1" applyFill="1" applyBorder="1"/>
    <xf numFmtId="164" fontId="0" fillId="4" borderId="0" xfId="0" applyNumberFormat="1" applyFont="1" applyFill="1" applyBorder="1"/>
    <xf numFmtId="0" fontId="3" fillId="4" borderId="0" xfId="0" applyFont="1" applyFill="1" applyBorder="1"/>
    <xf numFmtId="0" fontId="0" fillId="0" borderId="34" xfId="0" applyFill="1" applyBorder="1"/>
    <xf numFmtId="0" fontId="0" fillId="0" borderId="39" xfId="0" applyFill="1" applyBorder="1"/>
    <xf numFmtId="172" fontId="0" fillId="0" borderId="34" xfId="0" applyNumberFormat="1" applyFill="1" applyBorder="1"/>
    <xf numFmtId="172" fontId="0" fillId="0" borderId="39" xfId="0" applyNumberFormat="1" applyFill="1" applyBorder="1"/>
    <xf numFmtId="164" fontId="0" fillId="0" borderId="32" xfId="0" applyNumberFormat="1" applyFill="1" applyBorder="1"/>
    <xf numFmtId="164" fontId="0" fillId="0" borderId="37" xfId="0" applyNumberFormat="1" applyFill="1" applyBorder="1"/>
    <xf numFmtId="0" fontId="0" fillId="8" borderId="0" xfId="0" applyFill="1" applyBorder="1" applyAlignment="1">
      <alignment horizontal="right"/>
    </xf>
    <xf numFmtId="0" fontId="0" fillId="0" borderId="0" xfId="0" applyBorder="1" applyAlignment="1">
      <alignment horizontal="right" vertical="center"/>
    </xf>
    <xf numFmtId="0" fontId="0" fillId="8" borderId="27" xfId="0" applyFont="1" applyFill="1" applyBorder="1"/>
    <xf numFmtId="164" fontId="0" fillId="8" borderId="45" xfId="0" applyNumberFormat="1" applyFont="1" applyFill="1" applyBorder="1"/>
    <xf numFmtId="164" fontId="0" fillId="8" borderId="26" xfId="0" applyNumberFormat="1" applyFont="1" applyFill="1" applyBorder="1"/>
    <xf numFmtId="0" fontId="3" fillId="8" borderId="32" xfId="0" applyFont="1" applyFill="1" applyBorder="1" applyAlignment="1">
      <alignment vertical="center" wrapText="1"/>
    </xf>
    <xf numFmtId="0" fontId="0" fillId="8" borderId="35" xfId="0" applyFill="1" applyBorder="1" applyAlignment="1">
      <alignment vertical="center" wrapText="1"/>
    </xf>
    <xf numFmtId="0" fontId="0" fillId="8" borderId="2" xfId="0" applyFont="1" applyFill="1" applyBorder="1" applyAlignment="1">
      <alignment vertical="center" wrapText="1"/>
    </xf>
    <xf numFmtId="0" fontId="3" fillId="8" borderId="2" xfId="0" applyFont="1" applyFill="1" applyBorder="1" applyAlignment="1">
      <alignment vertical="center" wrapText="1"/>
    </xf>
    <xf numFmtId="0" fontId="0" fillId="8" borderId="2" xfId="0" applyFill="1" applyBorder="1" applyAlignment="1">
      <alignment vertical="center"/>
    </xf>
    <xf numFmtId="0" fontId="22" fillId="8" borderId="34" xfId="0" applyFont="1" applyFill="1" applyBorder="1" applyAlignment="1">
      <alignment vertical="center"/>
    </xf>
    <xf numFmtId="9" fontId="0" fillId="0" borderId="2" xfId="0" applyNumberFormat="1" applyFill="1" applyBorder="1"/>
    <xf numFmtId="9" fontId="0" fillId="0" borderId="38" xfId="0" applyNumberFormat="1" applyFill="1" applyBorder="1"/>
    <xf numFmtId="9" fontId="0" fillId="0" borderId="51" xfId="0" applyNumberFormat="1" applyFill="1" applyBorder="1"/>
    <xf numFmtId="173" fontId="0" fillId="11" borderId="51" xfId="2" applyNumberFormat="1" applyFont="1" applyFill="1" applyBorder="1"/>
    <xf numFmtId="173" fontId="0" fillId="11" borderId="61" xfId="2" applyNumberFormat="1" applyFont="1" applyFill="1" applyBorder="1"/>
    <xf numFmtId="173" fontId="22" fillId="11" borderId="52" xfId="2" applyNumberFormat="1" applyFont="1" applyFill="1" applyBorder="1"/>
    <xf numFmtId="173" fontId="0" fillId="11" borderId="2" xfId="2" applyNumberFormat="1" applyFont="1" applyFill="1" applyBorder="1"/>
    <xf numFmtId="173" fontId="0" fillId="11" borderId="33" xfId="2" applyNumberFormat="1" applyFont="1" applyFill="1" applyBorder="1"/>
    <xf numFmtId="173" fontId="22" fillId="11" borderId="34" xfId="2" applyNumberFormat="1" applyFont="1" applyFill="1" applyBorder="1"/>
    <xf numFmtId="173" fontId="0" fillId="11" borderId="38" xfId="2" applyNumberFormat="1" applyFont="1" applyFill="1" applyBorder="1"/>
    <xf numFmtId="173" fontId="0" fillId="11" borderId="44" xfId="2" applyNumberFormat="1" applyFont="1" applyFill="1" applyBorder="1"/>
    <xf numFmtId="173" fontId="22" fillId="11" borderId="39" xfId="2" applyNumberFormat="1" applyFont="1" applyFill="1" applyBorder="1"/>
    <xf numFmtId="0" fontId="3" fillId="8" borderId="33" xfId="0" applyFont="1" applyFill="1" applyBorder="1" applyAlignment="1">
      <alignment vertical="center" wrapText="1"/>
    </xf>
    <xf numFmtId="167" fontId="3" fillId="0" borderId="33" xfId="15" applyNumberFormat="1" applyFill="1" applyBorder="1" applyProtection="1">
      <protection locked="0"/>
    </xf>
    <xf numFmtId="0" fontId="3" fillId="8" borderId="49" xfId="0" applyFont="1" applyFill="1" applyBorder="1" applyAlignment="1">
      <alignment vertical="center" wrapText="1"/>
    </xf>
    <xf numFmtId="168" fontId="3" fillId="0" borderId="49" xfId="1" applyNumberFormat="1" applyFont="1" applyFill="1" applyBorder="1" applyAlignment="1">
      <alignment horizontal="right"/>
    </xf>
    <xf numFmtId="168" fontId="3" fillId="0" borderId="55" xfId="1" applyNumberFormat="1" applyFont="1" applyFill="1" applyBorder="1" applyAlignment="1">
      <alignment horizontal="right"/>
    </xf>
    <xf numFmtId="168" fontId="3" fillId="0" borderId="51" xfId="1" applyNumberFormat="1" applyFont="1" applyFill="1" applyBorder="1" applyAlignment="1">
      <alignment horizontal="right"/>
    </xf>
    <xf numFmtId="167" fontId="3" fillId="0" borderId="61" xfId="15" applyNumberFormat="1" applyFill="1" applyBorder="1" applyProtection="1">
      <protection locked="0"/>
    </xf>
    <xf numFmtId="168" fontId="3" fillId="0" borderId="55" xfId="1" applyNumberFormat="1" applyFont="1" applyFill="1" applyBorder="1"/>
    <xf numFmtId="167" fontId="3" fillId="0" borderId="137" xfId="15" applyNumberFormat="1" applyFill="1" applyBorder="1" applyProtection="1">
      <protection locked="0"/>
    </xf>
    <xf numFmtId="168" fontId="3" fillId="0" borderId="138" xfId="1" applyNumberFormat="1" applyFont="1" applyFill="1" applyBorder="1"/>
    <xf numFmtId="165" fontId="0" fillId="0" borderId="55" xfId="1" applyFont="1" applyFill="1" applyBorder="1"/>
    <xf numFmtId="165" fontId="0" fillId="0" borderId="42" xfId="1" applyFont="1" applyFill="1" applyBorder="1"/>
    <xf numFmtId="164" fontId="0" fillId="0" borderId="55" xfId="1" applyNumberFormat="1" applyFont="1" applyFill="1" applyBorder="1"/>
    <xf numFmtId="164" fontId="0" fillId="0" borderId="42" xfId="1" applyNumberFormat="1" applyFont="1" applyFill="1" applyBorder="1"/>
    <xf numFmtId="0" fontId="1" fillId="11" borderId="0" xfId="0" applyFont="1" applyFill="1" applyBorder="1" applyAlignment="1">
      <alignment vertical="center"/>
    </xf>
    <xf numFmtId="173" fontId="3" fillId="4" borderId="67" xfId="22" applyNumberFormat="1" applyFill="1" applyBorder="1" applyAlignment="1">
      <alignment horizontal="center"/>
    </xf>
    <xf numFmtId="0" fontId="0" fillId="8" borderId="0" xfId="0" applyFill="1" applyAlignment="1">
      <alignment horizontal="center" wrapText="1"/>
    </xf>
    <xf numFmtId="0" fontId="0" fillId="0" borderId="128" xfId="0" applyBorder="1" applyAlignment="1">
      <alignment horizontal="center"/>
    </xf>
    <xf numFmtId="3" fontId="0" fillId="0" borderId="140" xfId="0" applyNumberFormat="1" applyBorder="1"/>
    <xf numFmtId="0" fontId="14" fillId="8" borderId="4" xfId="0" applyFont="1" applyFill="1" applyBorder="1" applyAlignment="1">
      <alignment horizontal="left" vertical="center"/>
    </xf>
    <xf numFmtId="0" fontId="3" fillId="8" borderId="0" xfId="0" applyFont="1" applyFill="1" applyBorder="1" applyAlignment="1">
      <alignment horizontal="center" vertical="center"/>
    </xf>
    <xf numFmtId="0" fontId="0" fillId="23" borderId="4" xfId="0" applyFont="1" applyFill="1" applyBorder="1" applyAlignment="1">
      <alignment horizontal="center" vertical="center"/>
    </xf>
    <xf numFmtId="4" fontId="0" fillId="11" borderId="19" xfId="0" applyNumberFormat="1" applyFill="1" applyBorder="1" applyAlignment="1">
      <alignment horizontal="center"/>
    </xf>
    <xf numFmtId="0" fontId="0" fillId="11" borderId="128" xfId="0" applyFill="1" applyBorder="1" applyAlignment="1">
      <alignment horizontal="center"/>
    </xf>
    <xf numFmtId="3" fontId="0" fillId="11" borderId="140" xfId="0" applyNumberFormat="1" applyFill="1" applyBorder="1"/>
    <xf numFmtId="0" fontId="46" fillId="0" borderId="0" xfId="0" applyFont="1" applyFill="1" applyBorder="1"/>
    <xf numFmtId="0" fontId="3" fillId="9" borderId="5" xfId="0" applyFont="1" applyFill="1" applyBorder="1" applyAlignment="1">
      <alignment vertical="center"/>
    </xf>
    <xf numFmtId="167" fontId="4" fillId="10" borderId="32" xfId="15" applyNumberFormat="1" applyFont="1" applyFill="1" applyBorder="1" applyProtection="1">
      <protection locked="0"/>
    </xf>
    <xf numFmtId="169" fontId="4" fillId="10" borderId="34" xfId="41" applyNumberFormat="1" applyFont="1" applyFill="1" applyBorder="1" applyProtection="1">
      <protection locked="0"/>
    </xf>
    <xf numFmtId="169" fontId="4" fillId="10" borderId="35" xfId="41" applyNumberFormat="1" applyFont="1" applyFill="1" applyBorder="1" applyProtection="1">
      <protection locked="0"/>
    </xf>
    <xf numFmtId="169" fontId="4" fillId="10" borderId="33" xfId="41" applyNumberFormat="1" applyFont="1" applyFill="1" applyBorder="1" applyProtection="1">
      <protection locked="0"/>
    </xf>
    <xf numFmtId="169" fontId="4" fillId="10" borderId="32" xfId="41" applyNumberFormat="1" applyFont="1" applyFill="1" applyBorder="1" applyProtection="1">
      <protection locked="0"/>
    </xf>
    <xf numFmtId="169" fontId="4" fillId="10" borderId="2" xfId="41" applyNumberFormat="1" applyFont="1" applyFill="1" applyBorder="1" applyProtection="1">
      <protection locked="0"/>
    </xf>
    <xf numFmtId="169" fontId="4" fillId="10" borderId="34" xfId="41" applyNumberFormat="1" applyFont="1" applyFill="1" applyBorder="1" applyAlignment="1" applyProtection="1">
      <alignment wrapText="1"/>
      <protection locked="0"/>
    </xf>
    <xf numFmtId="0" fontId="39" fillId="0" borderId="0" xfId="0" applyFont="1"/>
    <xf numFmtId="167" fontId="4" fillId="24" borderId="32" xfId="15" applyNumberFormat="1" applyFont="1" applyFill="1" applyBorder="1" applyProtection="1">
      <protection locked="0"/>
    </xf>
    <xf numFmtId="169" fontId="4" fillId="24" borderId="34" xfId="41" applyNumberFormat="1" applyFont="1" applyFill="1" applyBorder="1" applyProtection="1">
      <protection locked="0"/>
    </xf>
    <xf numFmtId="169" fontId="4" fillId="24" borderId="35" xfId="41" applyNumberFormat="1" applyFont="1" applyFill="1" applyBorder="1" applyProtection="1">
      <protection locked="0"/>
    </xf>
    <xf numFmtId="169" fontId="4" fillId="24" borderId="33" xfId="41" applyNumberFormat="1" applyFont="1" applyFill="1" applyBorder="1" applyProtection="1">
      <protection locked="0"/>
    </xf>
    <xf numFmtId="169" fontId="4" fillId="24" borderId="32" xfId="41" applyNumberFormat="1" applyFont="1" applyFill="1" applyBorder="1" applyProtection="1">
      <protection locked="0"/>
    </xf>
    <xf numFmtId="169" fontId="4" fillId="24" borderId="2" xfId="41" applyNumberFormat="1" applyFont="1" applyFill="1" applyBorder="1" applyProtection="1">
      <protection locked="0"/>
    </xf>
    <xf numFmtId="169" fontId="4" fillId="24" borderId="34" xfId="41" applyNumberFormat="1" applyFont="1" applyFill="1" applyBorder="1" applyAlignment="1" applyProtection="1">
      <alignment wrapText="1"/>
      <protection locked="0"/>
    </xf>
    <xf numFmtId="170" fontId="0" fillId="0" borderId="89" xfId="0" applyNumberFormat="1" applyFont="1" applyBorder="1"/>
    <xf numFmtId="170" fontId="0" fillId="0" borderId="88" xfId="0" applyNumberFormat="1" applyFont="1" applyFill="1" applyBorder="1"/>
    <xf numFmtId="0" fontId="2" fillId="8" borderId="4" xfId="14" applyFont="1" applyFill="1" applyBorder="1" applyAlignment="1">
      <alignment horizontal="center" wrapText="1"/>
    </xf>
    <xf numFmtId="170" fontId="0" fillId="0" borderId="8" xfId="0" applyNumberFormat="1" applyBorder="1"/>
    <xf numFmtId="170" fontId="0" fillId="0" borderId="9" xfId="0" applyNumberFormat="1" applyBorder="1"/>
    <xf numFmtId="170" fontId="0" fillId="0" borderId="21" xfId="0" applyNumberFormat="1" applyBorder="1"/>
    <xf numFmtId="0" fontId="0" fillId="8" borderId="27" xfId="0" applyFill="1" applyBorder="1" applyAlignment="1">
      <alignment horizontal="right"/>
    </xf>
    <xf numFmtId="0" fontId="0" fillId="8" borderId="30" xfId="0" applyNumberFormat="1" applyFill="1" applyBorder="1" applyAlignment="1">
      <alignment wrapText="1"/>
    </xf>
    <xf numFmtId="0" fontId="3" fillId="0" borderId="34" xfId="0" applyFont="1" applyFill="1" applyBorder="1" applyAlignment="1">
      <alignment horizontal="left"/>
    </xf>
    <xf numFmtId="0" fontId="3" fillId="0" borderId="39" xfId="0" applyFont="1" applyFill="1" applyBorder="1" applyAlignment="1">
      <alignment horizontal="left"/>
    </xf>
    <xf numFmtId="164" fontId="2" fillId="0" borderId="30" xfId="0" applyNumberFormat="1" applyFont="1" applyBorder="1" applyAlignment="1">
      <alignment horizontal="right"/>
    </xf>
    <xf numFmtId="178" fontId="0" fillId="9" borderId="34" xfId="0" applyNumberFormat="1" applyFill="1" applyBorder="1"/>
    <xf numFmtId="0" fontId="0" fillId="0" borderId="54" xfId="0" applyFill="1" applyBorder="1"/>
    <xf numFmtId="0" fontId="20" fillId="0" borderId="0" xfId="0" applyNumberFormat="1" applyFont="1" applyFill="1" applyBorder="1" applyAlignment="1">
      <alignment horizontal="right"/>
    </xf>
    <xf numFmtId="1" fontId="3" fillId="8" borderId="29" xfId="0" applyNumberFormat="1" applyFont="1" applyFill="1" applyBorder="1"/>
    <xf numFmtId="0" fontId="0" fillId="0" borderId="32" xfId="0" applyFont="1" applyFill="1" applyBorder="1" applyAlignment="1">
      <alignment horizontal="left"/>
    </xf>
    <xf numFmtId="0" fontId="0" fillId="0" borderId="2" xfId="0" applyFont="1" applyFill="1" applyBorder="1" applyAlignment="1">
      <alignment horizontal="left"/>
    </xf>
    <xf numFmtId="0" fontId="0" fillId="0" borderId="32" xfId="0" applyFill="1" applyBorder="1" applyAlignment="1">
      <alignment horizontal="left"/>
    </xf>
    <xf numFmtId="0" fontId="0" fillId="0" borderId="2" xfId="0" applyFill="1" applyBorder="1" applyAlignment="1">
      <alignment horizontal="left"/>
    </xf>
    <xf numFmtId="41" fontId="0" fillId="0" borderId="31" xfId="0" applyNumberFormat="1" applyFill="1" applyBorder="1"/>
    <xf numFmtId="173" fontId="0" fillId="0" borderId="2" xfId="1" applyNumberFormat="1" applyFont="1" applyFill="1" applyBorder="1"/>
    <xf numFmtId="173" fontId="0" fillId="0" borderId="51" xfId="2" applyNumberFormat="1" applyFont="1" applyFill="1" applyBorder="1"/>
    <xf numFmtId="173" fontId="0" fillId="0" borderId="2" xfId="2" applyNumberFormat="1" applyFont="1" applyFill="1" applyBorder="1"/>
    <xf numFmtId="173" fontId="3" fillId="0" borderId="38" xfId="1" applyNumberFormat="1" applyFont="1" applyFill="1" applyBorder="1"/>
    <xf numFmtId="173" fontId="0" fillId="0" borderId="38" xfId="2" applyNumberFormat="1" applyFont="1" applyFill="1" applyBorder="1"/>
    <xf numFmtId="0" fontId="20" fillId="0" borderId="0" xfId="0" applyFont="1" applyFill="1" applyBorder="1"/>
    <xf numFmtId="164" fontId="20" fillId="0" borderId="0" xfId="0" applyNumberFormat="1" applyFont="1" applyFill="1" applyBorder="1"/>
    <xf numFmtId="164" fontId="20" fillId="0" borderId="0" xfId="0" applyNumberFormat="1" applyFont="1" applyFill="1"/>
    <xf numFmtId="0" fontId="3" fillId="0" borderId="26" xfId="0" applyFont="1" applyFill="1" applyBorder="1"/>
    <xf numFmtId="167" fontId="3" fillId="0" borderId="27" xfId="15" applyNumberFormat="1" applyFill="1" applyBorder="1" applyProtection="1">
      <protection locked="0"/>
    </xf>
    <xf numFmtId="176" fontId="3" fillId="0" borderId="27" xfId="15" applyNumberFormat="1" applyFill="1" applyBorder="1" applyProtection="1">
      <protection locked="0"/>
    </xf>
    <xf numFmtId="0" fontId="22" fillId="0" borderId="28" xfId="0" applyFont="1" applyFill="1" applyBorder="1"/>
    <xf numFmtId="0" fontId="48" fillId="0" borderId="29" xfId="0" applyFont="1" applyFill="1" applyBorder="1"/>
    <xf numFmtId="167" fontId="48" fillId="0" borderId="0" xfId="15" applyNumberFormat="1" applyFont="1" applyFill="1" applyBorder="1" applyProtection="1">
      <protection locked="0"/>
    </xf>
    <xf numFmtId="0" fontId="22" fillId="0" borderId="31" xfId="0" applyFont="1" applyFill="1" applyBorder="1"/>
    <xf numFmtId="0" fontId="3" fillId="0" borderId="55" xfId="15" applyFont="1" applyFill="1" applyBorder="1" applyProtection="1">
      <protection locked="0"/>
    </xf>
    <xf numFmtId="0" fontId="3" fillId="0" borderId="42" xfId="15" applyFont="1" applyFill="1" applyBorder="1" applyProtection="1">
      <protection locked="0"/>
    </xf>
    <xf numFmtId="0" fontId="22" fillId="0" borderId="31" xfId="0" applyFont="1" applyBorder="1"/>
    <xf numFmtId="170" fontId="48" fillId="0" borderId="29" xfId="15" applyNumberFormat="1" applyFont="1" applyFill="1" applyBorder="1" applyProtection="1"/>
    <xf numFmtId="0" fontId="3" fillId="11" borderId="2" xfId="15" applyNumberFormat="1" applyFont="1" applyFill="1" applyBorder="1" applyProtection="1">
      <protection locked="0"/>
    </xf>
    <xf numFmtId="0" fontId="3" fillId="11" borderId="38" xfId="15" applyNumberFormat="1" applyFont="1" applyFill="1" applyBorder="1" applyProtection="1">
      <protection locked="0"/>
    </xf>
    <xf numFmtId="0" fontId="20" fillId="8" borderId="50" xfId="0" applyFont="1" applyFill="1" applyBorder="1"/>
    <xf numFmtId="0" fontId="20" fillId="8" borderId="52" xfId="0" applyFont="1" applyFill="1" applyBorder="1"/>
    <xf numFmtId="0" fontId="20" fillId="8" borderId="49" xfId="0" applyFont="1" applyFill="1" applyBorder="1"/>
    <xf numFmtId="0" fontId="20" fillId="8" borderId="51" xfId="0" applyFont="1" applyFill="1" applyBorder="1"/>
    <xf numFmtId="0" fontId="0" fillId="0" borderId="0" xfId="0" applyNumberFormat="1" applyFill="1"/>
    <xf numFmtId="0" fontId="36" fillId="0" borderId="0" xfId="0" applyFont="1" applyFill="1" applyBorder="1"/>
    <xf numFmtId="0" fontId="51" fillId="0" borderId="0" xfId="0" applyFont="1"/>
    <xf numFmtId="0" fontId="3" fillId="11" borderId="9" xfId="11" applyNumberFormat="1" applyFill="1" applyBorder="1" applyAlignment="1" applyProtection="1">
      <alignment horizontal="right"/>
    </xf>
    <xf numFmtId="0" fontId="0" fillId="8" borderId="88" xfId="0" applyFont="1" applyFill="1" applyBorder="1" applyAlignment="1">
      <alignment vertical="center"/>
    </xf>
    <xf numFmtId="178" fontId="3" fillId="0" borderId="9" xfId="11" applyNumberFormat="1" applyFill="1" applyBorder="1">
      <protection locked="0"/>
    </xf>
    <xf numFmtId="178" fontId="3" fillId="0" borderId="8" xfId="11" applyNumberFormat="1" applyFill="1" applyBorder="1">
      <protection locked="0"/>
    </xf>
    <xf numFmtId="178" fontId="3" fillId="0" borderId="21" xfId="11" applyNumberFormat="1" applyFill="1" applyBorder="1">
      <protection locked="0"/>
    </xf>
    <xf numFmtId="178" fontId="3" fillId="0" borderId="143" xfId="11" applyNumberFormat="1" applyFill="1" applyBorder="1">
      <protection locked="0"/>
    </xf>
    <xf numFmtId="0" fontId="14" fillId="0" borderId="0" xfId="0" applyFont="1" applyBorder="1"/>
    <xf numFmtId="0" fontId="45" fillId="0" borderId="0" xfId="0" applyFont="1" applyBorder="1"/>
    <xf numFmtId="0" fontId="0" fillId="8" borderId="22" xfId="30" applyNumberFormat="1" applyFont="1" applyFill="1" applyBorder="1" applyAlignment="1">
      <alignment horizontal="left" wrapText="1"/>
    </xf>
    <xf numFmtId="0" fontId="0" fillId="8" borderId="7" xfId="30" applyNumberFormat="1" applyFont="1" applyFill="1" applyBorder="1" applyAlignment="1">
      <alignment horizontal="left" wrapText="1"/>
    </xf>
    <xf numFmtId="0" fontId="0" fillId="8" borderId="23" xfId="30" applyNumberFormat="1" applyFont="1" applyFill="1" applyBorder="1" applyAlignment="1">
      <alignment horizontal="left" wrapText="1"/>
    </xf>
    <xf numFmtId="0" fontId="3" fillId="0" borderId="0" xfId="11" applyFill="1" applyBorder="1" applyProtection="1"/>
    <xf numFmtId="0" fontId="3" fillId="0" borderId="8" xfId="11" applyNumberFormat="1" applyFill="1" applyBorder="1" applyProtection="1"/>
    <xf numFmtId="0" fontId="3" fillId="0" borderId="9" xfId="11" applyNumberFormat="1" applyFill="1" applyBorder="1" applyProtection="1"/>
    <xf numFmtId="0" fontId="3" fillId="0" borderId="115" xfId="11" applyNumberFormat="1" applyFill="1" applyBorder="1" applyProtection="1"/>
    <xf numFmtId="0" fontId="3" fillId="0" borderId="88" xfId="11" applyNumberFormat="1" applyFill="1" applyBorder="1" applyProtection="1"/>
    <xf numFmtId="2" fontId="3" fillId="11" borderId="67" xfId="22" applyNumberFormat="1" applyFill="1" applyBorder="1" applyAlignment="1">
      <alignment horizontal="center"/>
    </xf>
    <xf numFmtId="0" fontId="0" fillId="0" borderId="0" xfId="0" applyFill="1" applyAlignment="1">
      <alignment vertical="center"/>
    </xf>
    <xf numFmtId="0" fontId="0" fillId="8" borderId="15" xfId="0" applyFont="1" applyFill="1" applyBorder="1" applyAlignment="1">
      <alignment horizontal="left" wrapText="1"/>
    </xf>
    <xf numFmtId="0" fontId="0" fillId="8" borderId="3" xfId="0" applyFont="1" applyFill="1" applyBorder="1" applyAlignment="1">
      <alignment horizontal="left" wrapText="1"/>
    </xf>
    <xf numFmtId="0" fontId="45" fillId="8" borderId="4" xfId="0" applyFont="1" applyFill="1" applyBorder="1"/>
    <xf numFmtId="0" fontId="45" fillId="0" borderId="0" xfId="0" applyFont="1"/>
    <xf numFmtId="0" fontId="0" fillId="0" borderId="0" xfId="0" quotePrefix="1"/>
    <xf numFmtId="177" fontId="51" fillId="0" borderId="0" xfId="0" applyNumberFormat="1" applyFont="1" applyFill="1"/>
    <xf numFmtId="0" fontId="51" fillId="0" borderId="0" xfId="0" applyFont="1" applyFill="1"/>
    <xf numFmtId="0" fontId="51" fillId="0" borderId="0" xfId="0" applyFont="1" applyFill="1"/>
    <xf numFmtId="167" fontId="3" fillId="0" borderId="8" xfId="11" applyNumberFormat="1" applyFill="1" applyBorder="1" applyProtection="1"/>
    <xf numFmtId="167" fontId="3" fillId="0" borderId="9" xfId="11" applyNumberFormat="1" applyFill="1" applyBorder="1" applyProtection="1"/>
    <xf numFmtId="167" fontId="3" fillId="0" borderId="115" xfId="11" applyNumberFormat="1" applyFill="1" applyBorder="1" applyProtection="1"/>
    <xf numFmtId="4" fontId="3" fillId="0" borderId="8" xfId="11" applyNumberFormat="1" applyFill="1" applyBorder="1" applyProtection="1"/>
    <xf numFmtId="4" fontId="3" fillId="0" borderId="9" xfId="11" applyNumberFormat="1" applyFill="1" applyBorder="1" applyProtection="1"/>
    <xf numFmtId="4" fontId="3" fillId="0" borderId="115" xfId="11" applyNumberFormat="1" applyFill="1" applyBorder="1" applyProtection="1"/>
    <xf numFmtId="0" fontId="14" fillId="0" borderId="0" xfId="0" quotePrefix="1" applyFont="1"/>
    <xf numFmtId="178" fontId="1" fillId="9" borderId="139" xfId="1" applyNumberFormat="1" applyFont="1" applyFill="1" applyBorder="1" applyAlignment="1">
      <alignment horizontal="right"/>
    </xf>
    <xf numFmtId="173" fontId="0" fillId="9" borderId="14" xfId="12" applyNumberFormat="1" applyFont="1" applyFill="1" applyBorder="1">
      <alignment wrapText="1"/>
    </xf>
    <xf numFmtId="173" fontId="0" fillId="9" borderId="13" xfId="12" applyNumberFormat="1" applyFont="1" applyFill="1" applyBorder="1">
      <alignment wrapText="1"/>
    </xf>
    <xf numFmtId="0" fontId="3" fillId="0" borderId="0" xfId="12" applyFont="1" applyFill="1" applyBorder="1" applyAlignment="1">
      <alignment wrapText="1"/>
    </xf>
    <xf numFmtId="0" fontId="1" fillId="0" borderId="144" xfId="12" applyFill="1" applyBorder="1">
      <alignment wrapText="1"/>
    </xf>
    <xf numFmtId="0" fontId="3" fillId="0" borderId="145" xfId="12" applyNumberFormat="1" applyFont="1" applyFill="1" applyBorder="1" applyAlignment="1">
      <alignment horizontal="left"/>
    </xf>
    <xf numFmtId="0" fontId="1" fillId="0" borderId="146" xfId="12" applyFill="1" applyBorder="1">
      <alignment wrapText="1"/>
    </xf>
    <xf numFmtId="0" fontId="3" fillId="0" borderId="147" xfId="12" applyNumberFormat="1" applyFont="1" applyFill="1" applyBorder="1" applyAlignment="1">
      <alignment horizontal="left"/>
    </xf>
    <xf numFmtId="0" fontId="1" fillId="0" borderId="9" xfId="12" applyFill="1" applyBorder="1">
      <alignment wrapText="1"/>
    </xf>
    <xf numFmtId="0" fontId="1" fillId="0" borderId="115" xfId="12" applyFill="1" applyBorder="1">
      <alignment wrapText="1"/>
    </xf>
    <xf numFmtId="0" fontId="3" fillId="0" borderId="148" xfId="12" applyFont="1" applyFill="1" applyBorder="1" applyAlignment="1">
      <alignment wrapText="1"/>
    </xf>
    <xf numFmtId="173" fontId="0" fillId="0" borderId="115" xfId="0" applyNumberFormat="1" applyBorder="1"/>
    <xf numFmtId="0" fontId="0" fillId="8" borderId="7" xfId="0" applyFill="1" applyBorder="1" applyAlignment="1">
      <alignment wrapText="1"/>
    </xf>
    <xf numFmtId="0" fontId="0" fillId="8" borderId="23" xfId="0" applyFill="1" applyBorder="1"/>
    <xf numFmtId="0" fontId="0" fillId="8" borderId="22" xfId="0" applyFill="1" applyBorder="1" applyAlignment="1">
      <alignment wrapText="1"/>
    </xf>
    <xf numFmtId="0" fontId="0" fillId="8" borderId="76" xfId="14" applyNumberFormat="1" applyFont="1" applyFill="1" applyBorder="1" applyAlignment="1">
      <alignment horizontal="left" wrapText="1"/>
    </xf>
    <xf numFmtId="0" fontId="0" fillId="8" borderId="77" xfId="0" applyFill="1" applyBorder="1"/>
    <xf numFmtId="173" fontId="0" fillId="0" borderId="150" xfId="0" applyNumberFormat="1" applyBorder="1"/>
    <xf numFmtId="0" fontId="0" fillId="0" borderId="0" xfId="0" applyBorder="1" applyAlignment="1"/>
    <xf numFmtId="0" fontId="2" fillId="8" borderId="86" xfId="0" applyFont="1" applyFill="1" applyBorder="1" applyAlignment="1"/>
    <xf numFmtId="0" fontId="0" fillId="8" borderId="84" xfId="0" applyFill="1" applyBorder="1" applyAlignment="1"/>
    <xf numFmtId="0" fontId="0" fillId="8" borderId="86" xfId="0" applyFill="1" applyBorder="1" applyAlignment="1"/>
    <xf numFmtId="173" fontId="0" fillId="11" borderId="149" xfId="0" applyNumberFormat="1" applyFill="1" applyBorder="1"/>
    <xf numFmtId="173" fontId="0" fillId="11" borderId="147" xfId="0" applyNumberFormat="1" applyFill="1" applyBorder="1"/>
    <xf numFmtId="0" fontId="0" fillId="0" borderId="151" xfId="0" applyFont="1" applyFill="1" applyBorder="1"/>
    <xf numFmtId="173" fontId="1" fillId="0" borderId="152" xfId="2" applyNumberFormat="1" applyFont="1" applyFill="1" applyBorder="1"/>
    <xf numFmtId="0" fontId="0" fillId="0" borderId="139" xfId="0" applyFont="1" applyFill="1" applyBorder="1"/>
    <xf numFmtId="173" fontId="1" fillId="0" borderId="67" xfId="2" applyNumberFormat="1" applyFont="1" applyFill="1" applyBorder="1"/>
    <xf numFmtId="0" fontId="0" fillId="0" borderId="154" xfId="0" applyFont="1" applyFill="1" applyBorder="1"/>
    <xf numFmtId="173" fontId="1" fillId="0" borderId="153" xfId="2" applyNumberFormat="1" applyFont="1" applyFill="1" applyBorder="1"/>
    <xf numFmtId="167" fontId="1" fillId="0" borderId="151" xfId="0" applyNumberFormat="1" applyFont="1" applyFill="1" applyBorder="1"/>
    <xf numFmtId="167" fontId="1" fillId="0" borderId="139" xfId="0" applyNumberFormat="1" applyFont="1" applyFill="1" applyBorder="1"/>
    <xf numFmtId="167" fontId="1" fillId="0" borderId="154" xfId="0" applyNumberFormat="1" applyFont="1" applyFill="1" applyBorder="1"/>
    <xf numFmtId="0" fontId="0" fillId="8" borderId="0" xfId="0" applyFill="1" applyAlignment="1">
      <alignment vertical="top"/>
    </xf>
    <xf numFmtId="0" fontId="0" fillId="0" borderId="146" xfId="12" applyFont="1" applyFill="1" applyBorder="1">
      <alignment wrapText="1"/>
    </xf>
    <xf numFmtId="0" fontId="0" fillId="0" borderId="9" xfId="12" applyFont="1" applyFill="1" applyBorder="1">
      <alignment wrapText="1"/>
    </xf>
    <xf numFmtId="0" fontId="0" fillId="8" borderId="0" xfId="0" applyFill="1" applyBorder="1" applyAlignment="1">
      <alignment vertical="top" wrapText="1"/>
    </xf>
    <xf numFmtId="0" fontId="3" fillId="0" borderId="0" xfId="0" applyFont="1" applyFill="1"/>
    <xf numFmtId="0" fontId="0" fillId="0" borderId="13" xfId="14" applyNumberFormat="1" applyFont="1" applyFill="1" applyBorder="1" applyAlignment="1">
      <alignment horizontal="left" wrapText="1"/>
    </xf>
    <xf numFmtId="179" fontId="0" fillId="0" borderId="14" xfId="12" applyNumberFormat="1" applyFont="1" applyFill="1" applyBorder="1">
      <alignment wrapText="1"/>
    </xf>
    <xf numFmtId="179" fontId="0" fillId="0" borderId="13" xfId="12" applyNumberFormat="1" applyFont="1" applyFill="1" applyBorder="1">
      <alignment wrapText="1"/>
    </xf>
    <xf numFmtId="171" fontId="4" fillId="10" borderId="0" xfId="13" applyNumberFormat="1" applyFont="1" applyFill="1" applyBorder="1" applyProtection="1">
      <protection locked="0"/>
    </xf>
    <xf numFmtId="171" fontId="3" fillId="0" borderId="96" xfId="12" applyNumberFormat="1" applyFont="1" applyFill="1" applyBorder="1" applyAlignment="1">
      <alignment wrapText="1"/>
    </xf>
    <xf numFmtId="171" fontId="3" fillId="0" borderId="97" xfId="12" applyNumberFormat="1" applyFont="1" applyFill="1" applyBorder="1" applyAlignment="1">
      <alignment wrapText="1"/>
    </xf>
    <xf numFmtId="171" fontId="3" fillId="0" borderId="109" xfId="12" applyNumberFormat="1" applyFont="1" applyFill="1" applyBorder="1" applyAlignment="1">
      <alignment wrapText="1"/>
    </xf>
    <xf numFmtId="2" fontId="0" fillId="0" borderId="90" xfId="0" applyNumberFormat="1" applyFont="1" applyBorder="1"/>
    <xf numFmtId="2" fontId="0" fillId="0" borderId="90" xfId="0" applyNumberFormat="1" applyFont="1" applyBorder="1" applyAlignment="1">
      <alignment vertical="center"/>
    </xf>
    <xf numFmtId="173" fontId="20" fillId="0" borderId="43" xfId="1" applyNumberFormat="1" applyFont="1" applyFill="1" applyBorder="1"/>
    <xf numFmtId="180" fontId="3" fillId="0" borderId="9" xfId="11" applyNumberFormat="1" applyFill="1" applyBorder="1" applyAlignment="1" applyProtection="1">
      <alignment horizontal="right"/>
    </xf>
    <xf numFmtId="170" fontId="3" fillId="0" borderId="88" xfId="11" applyNumberFormat="1" applyFill="1" applyBorder="1" applyProtection="1"/>
    <xf numFmtId="176" fontId="3" fillId="11" borderId="110" xfId="11" applyNumberFormat="1" applyFill="1" applyBorder="1">
      <protection locked="0"/>
    </xf>
    <xf numFmtId="171" fontId="4" fillId="10" borderId="15" xfId="13" applyNumberFormat="1" applyFont="1" applyFill="1" applyBorder="1" applyProtection="1"/>
    <xf numFmtId="171" fontId="0" fillId="0" borderId="8" xfId="1" applyNumberFormat="1" applyFont="1" applyBorder="1"/>
    <xf numFmtId="171" fontId="0" fillId="0" borderId="9" xfId="1" applyNumberFormat="1" applyFont="1" applyBorder="1"/>
    <xf numFmtId="171" fontId="0" fillId="0" borderId="21" xfId="1" applyNumberFormat="1" applyFont="1" applyBorder="1"/>
    <xf numFmtId="171" fontId="0" fillId="11" borderId="110" xfId="0" applyNumberFormat="1" applyFill="1" applyBorder="1"/>
    <xf numFmtId="181" fontId="0" fillId="0" borderId="35" xfId="1" applyNumberFormat="1" applyFont="1" applyFill="1" applyBorder="1"/>
    <xf numFmtId="176" fontId="3" fillId="0" borderId="60" xfId="1" applyNumberFormat="1" applyFont="1" applyFill="1" applyBorder="1"/>
    <xf numFmtId="176" fontId="3" fillId="0" borderId="35" xfId="1" applyNumberFormat="1" applyFont="1" applyFill="1" applyBorder="1"/>
    <xf numFmtId="176" fontId="0" fillId="9" borderId="51" xfId="2" applyNumberFormat="1" applyFont="1" applyFill="1" applyBorder="1"/>
    <xf numFmtId="176" fontId="0" fillId="9" borderId="2" xfId="2" applyNumberFormat="1" applyFont="1" applyFill="1" applyBorder="1"/>
    <xf numFmtId="176" fontId="0" fillId="9" borderId="38" xfId="2" applyNumberFormat="1" applyFont="1" applyFill="1" applyBorder="1"/>
    <xf numFmtId="176" fontId="0" fillId="0" borderId="51" xfId="1" applyNumberFormat="1" applyFont="1" applyFill="1" applyBorder="1"/>
    <xf numFmtId="176" fontId="0" fillId="0" borderId="2" xfId="1" applyNumberFormat="1" applyFont="1" applyFill="1" applyBorder="1"/>
    <xf numFmtId="176" fontId="0" fillId="0" borderId="49" xfId="1" applyNumberFormat="1" applyFont="1" applyFill="1" applyBorder="1"/>
    <xf numFmtId="176" fontId="0" fillId="11" borderId="64" xfId="0" applyNumberFormat="1" applyFill="1" applyBorder="1"/>
    <xf numFmtId="171" fontId="0" fillId="0" borderId="89" xfId="0" applyNumberFormat="1" applyFont="1" applyBorder="1"/>
    <xf numFmtId="171" fontId="0" fillId="0" borderId="88" xfId="0" applyNumberFormat="1" applyFont="1" applyFill="1" applyBorder="1"/>
    <xf numFmtId="0" fontId="52" fillId="0" borderId="0" xfId="0" applyFont="1" applyFill="1" applyAlignment="1">
      <alignment vertical="center"/>
    </xf>
    <xf numFmtId="0" fontId="52" fillId="8" borderId="0" xfId="0" applyFont="1" applyFill="1" applyAlignment="1">
      <alignment vertical="center"/>
    </xf>
    <xf numFmtId="0" fontId="0" fillId="8" borderId="0" xfId="0" applyFill="1" applyAlignment="1">
      <alignment vertical="top" wrapText="1"/>
    </xf>
    <xf numFmtId="182" fontId="3" fillId="0" borderId="9" xfId="11" applyNumberFormat="1" applyFill="1" applyBorder="1" applyAlignment="1" applyProtection="1">
      <alignment horizontal="right"/>
    </xf>
    <xf numFmtId="171" fontId="1" fillId="0" borderId="139" xfId="0" applyNumberFormat="1" applyFont="1" applyFill="1" applyBorder="1" applyAlignment="1">
      <alignment horizontal="left" vertical="center"/>
    </xf>
    <xf numFmtId="0" fontId="20" fillId="8" borderId="88" xfId="0" applyFont="1" applyFill="1" applyBorder="1" applyAlignment="1">
      <alignment horizontal="center"/>
    </xf>
    <xf numFmtId="0" fontId="8" fillId="0" borderId="0" xfId="0" applyFont="1" applyFill="1" applyBorder="1" applyAlignment="1">
      <alignment horizontal="center"/>
    </xf>
    <xf numFmtId="1" fontId="23" fillId="0" borderId="0" xfId="0" applyNumberFormat="1" applyFont="1" applyFill="1" applyAlignment="1">
      <alignment horizontal="center"/>
    </xf>
    <xf numFmtId="1" fontId="3" fillId="0" borderId="0" xfId="0" applyNumberFormat="1" applyFont="1" applyAlignment="1">
      <alignment horizontal="center"/>
    </xf>
    <xf numFmtId="1" fontId="3" fillId="0" borderId="0" xfId="0" applyNumberFormat="1" applyFont="1" applyFill="1" applyAlignment="1">
      <alignment horizontal="center"/>
    </xf>
    <xf numFmtId="1" fontId="23" fillId="0" borderId="0" xfId="0" applyNumberFormat="1" applyFont="1" applyAlignment="1">
      <alignment horizontal="center"/>
    </xf>
    <xf numFmtId="0" fontId="0" fillId="0" borderId="0" xfId="0" applyAlignment="1">
      <alignment horizontal="center"/>
    </xf>
    <xf numFmtId="0" fontId="0" fillId="0" borderId="0" xfId="0" applyFill="1" applyAlignment="1">
      <alignment horizontal="center"/>
    </xf>
    <xf numFmtId="170" fontId="0" fillId="4" borderId="0" xfId="0" applyNumberFormat="1" applyFill="1" applyBorder="1" applyAlignment="1">
      <alignment horizontal="center"/>
    </xf>
    <xf numFmtId="0" fontId="0" fillId="0" borderId="0" xfId="0" applyFill="1" applyBorder="1" applyAlignment="1">
      <alignment horizontal="center"/>
    </xf>
    <xf numFmtId="1" fontId="0" fillId="0" borderId="0" xfId="0" applyNumberFormat="1" applyFill="1" applyBorder="1" applyAlignment="1">
      <alignment horizontal="center"/>
    </xf>
    <xf numFmtId="170" fontId="0" fillId="0" borderId="0" xfId="0" applyNumberFormat="1" applyFill="1" applyBorder="1" applyAlignment="1">
      <alignment horizontal="center"/>
    </xf>
    <xf numFmtId="0" fontId="0" fillId="0" borderId="0" xfId="0" applyBorder="1" applyAlignment="1">
      <alignment horizontal="center"/>
    </xf>
    <xf numFmtId="170" fontId="0" fillId="0" borderId="0" xfId="0" applyNumberFormat="1" applyBorder="1" applyAlignment="1">
      <alignment horizontal="center"/>
    </xf>
    <xf numFmtId="0" fontId="0" fillId="0" borderId="0" xfId="0" applyFill="1" applyBorder="1" applyAlignment="1"/>
    <xf numFmtId="178" fontId="1" fillId="0" borderId="2" xfId="1" applyNumberFormat="1" applyFont="1" applyFill="1" applyBorder="1"/>
    <xf numFmtId="178" fontId="1" fillId="0" borderId="38" xfId="1" applyNumberFormat="1" applyFont="1" applyFill="1" applyBorder="1"/>
    <xf numFmtId="176" fontId="0" fillId="0" borderId="38" xfId="1" applyNumberFormat="1" applyFont="1" applyFill="1" applyBorder="1"/>
    <xf numFmtId="173" fontId="0" fillId="0" borderId="33" xfId="2" applyNumberFormat="1" applyFont="1" applyFill="1" applyBorder="1"/>
    <xf numFmtId="173" fontId="22" fillId="0" borderId="34" xfId="2" applyNumberFormat="1" applyFont="1" applyFill="1" applyBorder="1"/>
    <xf numFmtId="173" fontId="0" fillId="0" borderId="44" xfId="2" applyNumberFormat="1" applyFont="1" applyFill="1" applyBorder="1"/>
    <xf numFmtId="173" fontId="22" fillId="0" borderId="39" xfId="2" applyNumberFormat="1" applyFont="1" applyFill="1" applyBorder="1"/>
    <xf numFmtId="0" fontId="19" fillId="0" borderId="0" xfId="0" applyFont="1" applyFill="1" applyBorder="1"/>
    <xf numFmtId="0" fontId="49" fillId="0" borderId="0" xfId="0" applyFont="1" applyFill="1" applyBorder="1"/>
    <xf numFmtId="0" fontId="0" fillId="0" borderId="0" xfId="0" applyFill="1" applyBorder="1" applyAlignment="1">
      <alignment horizontal="left" vertical="center" wrapText="1"/>
    </xf>
    <xf numFmtId="0" fontId="1" fillId="0" borderId="0" xfId="0" applyFont="1" applyFill="1" applyBorder="1" applyAlignment="1">
      <alignment horizontal="left" wrapText="1"/>
    </xf>
    <xf numFmtId="0" fontId="0" fillId="9" borderId="5" xfId="0" applyFont="1" applyFill="1" applyBorder="1" applyAlignment="1">
      <alignment vertical="center"/>
    </xf>
    <xf numFmtId="0" fontId="3" fillId="0" borderId="9" xfId="0" applyFont="1" applyBorder="1" applyAlignment="1">
      <alignment wrapText="1"/>
    </xf>
    <xf numFmtId="14" fontId="3" fillId="0" borderId="0" xfId="0" applyNumberFormat="1" applyFont="1" applyBorder="1"/>
    <xf numFmtId="0" fontId="3" fillId="0" borderId="21" xfId="0" applyFont="1" applyBorder="1"/>
    <xf numFmtId="0" fontId="3" fillId="0" borderId="21" xfId="0" applyFont="1" applyBorder="1" applyAlignment="1">
      <alignment wrapText="1"/>
    </xf>
    <xf numFmtId="178" fontId="4" fillId="10" borderId="2" xfId="41" applyNumberFormat="1" applyFont="1" applyFill="1" applyBorder="1" applyProtection="1">
      <protection locked="0"/>
    </xf>
    <xf numFmtId="178" fontId="3" fillId="13" borderId="2" xfId="41" applyNumberFormat="1" applyFont="1" applyFill="1" applyBorder="1" applyProtection="1">
      <protection locked="0"/>
    </xf>
    <xf numFmtId="178" fontId="3" fillId="0" borderId="2" xfId="41" applyNumberFormat="1" applyFont="1" applyFill="1" applyBorder="1" applyProtection="1">
      <protection locked="0"/>
    </xf>
    <xf numFmtId="178" fontId="3" fillId="15" borderId="2" xfId="41" applyNumberFormat="1" applyFont="1" applyFill="1" applyBorder="1" applyProtection="1">
      <protection locked="0"/>
    </xf>
    <xf numFmtId="178" fontId="3" fillId="16" borderId="2" xfId="41" applyNumberFormat="1" applyFont="1" applyFill="1" applyBorder="1" applyProtection="1">
      <protection locked="0"/>
    </xf>
    <xf numFmtId="178" fontId="3" fillId="17" borderId="2" xfId="41" applyNumberFormat="1" applyFont="1" applyFill="1" applyBorder="1" applyProtection="1">
      <protection locked="0"/>
    </xf>
    <xf numFmtId="178" fontId="3" fillId="18" borderId="2" xfId="41" applyNumberFormat="1" applyFont="1" applyFill="1" applyBorder="1" applyProtection="1">
      <protection locked="0"/>
    </xf>
    <xf numFmtId="178" fontId="3" fillId="19" borderId="2" xfId="41" applyNumberFormat="1" applyFont="1" applyFill="1" applyBorder="1" applyProtection="1">
      <protection locked="0"/>
    </xf>
    <xf numFmtId="178" fontId="3" fillId="20" borderId="2" xfId="41" applyNumberFormat="1" applyFont="1" applyFill="1" applyBorder="1" applyProtection="1">
      <protection locked="0"/>
    </xf>
    <xf numFmtId="178" fontId="3" fillId="14" borderId="38" xfId="15" applyNumberFormat="1" applyFill="1" applyBorder="1" applyProtection="1">
      <protection locked="0"/>
    </xf>
    <xf numFmtId="178" fontId="4" fillId="10" borderId="32" xfId="1" applyNumberFormat="1" applyFont="1" applyFill="1" applyBorder="1" applyProtection="1">
      <protection locked="0"/>
    </xf>
    <xf numFmtId="178" fontId="39" fillId="10" borderId="2" xfId="0" applyNumberFormat="1" applyFont="1" applyFill="1" applyBorder="1"/>
    <xf numFmtId="178" fontId="4" fillId="10" borderId="2" xfId="1" applyNumberFormat="1" applyFont="1" applyFill="1" applyBorder="1" applyProtection="1">
      <protection locked="0"/>
    </xf>
    <xf numFmtId="178" fontId="39" fillId="10" borderId="34" xfId="0" applyNumberFormat="1" applyFont="1" applyFill="1" applyBorder="1"/>
    <xf numFmtId="178" fontId="3" fillId="13" borderId="32" xfId="1" applyNumberFormat="1" applyFont="1" applyFill="1" applyBorder="1" applyProtection="1">
      <protection locked="0"/>
    </xf>
    <xf numFmtId="178" fontId="0" fillId="13" borderId="2" xfId="0" applyNumberFormat="1" applyFont="1" applyFill="1" applyBorder="1"/>
    <xf numFmtId="178" fontId="3" fillId="13" borderId="2" xfId="1" applyNumberFormat="1" applyFont="1" applyFill="1" applyBorder="1" applyProtection="1">
      <protection locked="0"/>
    </xf>
    <xf numFmtId="178" fontId="0" fillId="13" borderId="34" xfId="0" applyNumberFormat="1" applyFont="1" applyFill="1" applyBorder="1"/>
    <xf numFmtId="178" fontId="3" fillId="9" borderId="32" xfId="1" applyNumberFormat="1" applyFont="1" applyFill="1" applyBorder="1" applyProtection="1">
      <protection locked="0"/>
    </xf>
    <xf numFmtId="178" fontId="0" fillId="9" borderId="2" xfId="0" applyNumberFormat="1" applyFill="1" applyBorder="1"/>
    <xf numFmtId="178" fontId="3" fillId="9" borderId="2" xfId="1" applyNumberFormat="1" applyFont="1" applyFill="1" applyBorder="1" applyProtection="1">
      <protection locked="0"/>
    </xf>
    <xf numFmtId="178" fontId="1" fillId="9" borderId="5" xfId="0" applyNumberFormat="1" applyFont="1" applyFill="1" applyBorder="1" applyAlignment="1">
      <alignment vertical="center"/>
    </xf>
    <xf numFmtId="178" fontId="3" fillId="15" borderId="32" xfId="1" applyNumberFormat="1" applyFont="1" applyFill="1" applyBorder="1" applyProtection="1">
      <protection locked="0"/>
    </xf>
    <xf numFmtId="178" fontId="0" fillId="15" borderId="2" xfId="0" applyNumberFormat="1" applyFill="1" applyBorder="1"/>
    <xf numFmtId="178" fontId="3" fillId="15" borderId="2" xfId="1" applyNumberFormat="1" applyFont="1" applyFill="1" applyBorder="1" applyProtection="1">
      <protection locked="0"/>
    </xf>
    <xf numFmtId="178" fontId="0" fillId="15" borderId="34" xfId="0" applyNumberFormat="1" applyFill="1" applyBorder="1"/>
    <xf numFmtId="178" fontId="3" fillId="16" borderId="32" xfId="1" applyNumberFormat="1" applyFont="1" applyFill="1" applyBorder="1" applyProtection="1">
      <protection locked="0"/>
    </xf>
    <xf numFmtId="178" fontId="0" fillId="16" borderId="2" xfId="0" applyNumberFormat="1" applyFill="1" applyBorder="1"/>
    <xf numFmtId="178" fontId="3" fillId="16" borderId="2" xfId="1" applyNumberFormat="1" applyFont="1" applyFill="1" applyBorder="1" applyProtection="1">
      <protection locked="0"/>
    </xf>
    <xf numFmtId="178" fontId="0" fillId="16" borderId="34" xfId="0" applyNumberFormat="1" applyFill="1" applyBorder="1"/>
    <xf numFmtId="178" fontId="3" fillId="17" borderId="32" xfId="1" applyNumberFormat="1" applyFont="1" applyFill="1" applyBorder="1" applyProtection="1">
      <protection locked="0"/>
    </xf>
    <xf numFmtId="178" fontId="0" fillId="17" borderId="2" xfId="0" applyNumberFormat="1" applyFill="1" applyBorder="1"/>
    <xf numFmtId="178" fontId="3" fillId="17" borderId="2" xfId="1" applyNumberFormat="1" applyFont="1" applyFill="1" applyBorder="1" applyProtection="1">
      <protection locked="0"/>
    </xf>
    <xf numFmtId="178" fontId="0" fillId="17" borderId="34" xfId="0" applyNumberFormat="1" applyFill="1" applyBorder="1"/>
    <xf numFmtId="178" fontId="3" fillId="18" borderId="32" xfId="1" applyNumberFormat="1" applyFont="1" applyFill="1" applyBorder="1" applyProtection="1">
      <protection locked="0"/>
    </xf>
    <xf numFmtId="178" fontId="0" fillId="18" borderId="2" xfId="0" applyNumberFormat="1" applyFill="1" applyBorder="1"/>
    <xf numFmtId="178" fontId="3" fillId="18" borderId="2" xfId="1" applyNumberFormat="1" applyFont="1" applyFill="1" applyBorder="1" applyProtection="1">
      <protection locked="0"/>
    </xf>
    <xf numFmtId="178" fontId="0" fillId="18" borderId="34" xfId="0" applyNumberFormat="1" applyFill="1" applyBorder="1"/>
    <xf numFmtId="178" fontId="3" fillId="19" borderId="32" xfId="1" applyNumberFormat="1" applyFont="1" applyFill="1" applyBorder="1" applyProtection="1">
      <protection locked="0"/>
    </xf>
    <xf numFmtId="178" fontId="0" fillId="19" borderId="2" xfId="0" applyNumberFormat="1" applyFill="1" applyBorder="1"/>
    <xf numFmtId="178" fontId="3" fillId="19" borderId="2" xfId="1" applyNumberFormat="1" applyFont="1" applyFill="1" applyBorder="1" applyProtection="1">
      <protection locked="0"/>
    </xf>
    <xf numFmtId="178" fontId="0" fillId="19" borderId="34" xfId="0" applyNumberFormat="1" applyFill="1" applyBorder="1"/>
    <xf numFmtId="178" fontId="3" fillId="20" borderId="32" xfId="1" applyNumberFormat="1" applyFont="1" applyFill="1" applyBorder="1" applyProtection="1">
      <protection locked="0"/>
    </xf>
    <xf numFmtId="178" fontId="0" fillId="20" borderId="2" xfId="0" applyNumberFormat="1" applyFill="1" applyBorder="1"/>
    <xf numFmtId="178" fontId="3" fillId="20" borderId="2" xfId="1" applyNumberFormat="1" applyFont="1" applyFill="1" applyBorder="1" applyProtection="1">
      <protection locked="0"/>
    </xf>
    <xf numFmtId="178" fontId="0" fillId="20" borderId="34" xfId="0" applyNumberFormat="1" applyFill="1" applyBorder="1"/>
    <xf numFmtId="178" fontId="3" fillId="14" borderId="37" xfId="1" applyNumberFormat="1" applyFont="1" applyFill="1" applyBorder="1" applyProtection="1">
      <protection locked="0"/>
    </xf>
    <xf numFmtId="178" fontId="0" fillId="14" borderId="38" xfId="0" applyNumberFormat="1" applyFill="1" applyBorder="1"/>
    <xf numFmtId="178" fontId="3" fillId="14" borderId="38" xfId="1" applyNumberFormat="1" applyFont="1" applyFill="1" applyBorder="1" applyProtection="1">
      <protection locked="0"/>
    </xf>
    <xf numFmtId="178" fontId="0" fillId="14" borderId="39" xfId="0" applyNumberFormat="1" applyFill="1" applyBorder="1"/>
    <xf numFmtId="178" fontId="4" fillId="24" borderId="32" xfId="1" applyNumberFormat="1" applyFont="1" applyFill="1" applyBorder="1" applyProtection="1">
      <protection locked="0"/>
    </xf>
    <xf numFmtId="178" fontId="39" fillId="24" borderId="2" xfId="0" applyNumberFormat="1" applyFont="1" applyFill="1" applyBorder="1"/>
    <xf numFmtId="178" fontId="4" fillId="24" borderId="2" xfId="1" applyNumberFormat="1" applyFont="1" applyFill="1" applyBorder="1" applyProtection="1">
      <protection locked="0"/>
    </xf>
    <xf numFmtId="178" fontId="39" fillId="24" borderId="34" xfId="0" applyNumberFormat="1" applyFont="1" applyFill="1" applyBorder="1"/>
    <xf numFmtId="178" fontId="3" fillId="15" borderId="34" xfId="1" applyNumberFormat="1" applyFont="1" applyFill="1" applyBorder="1" applyProtection="1">
      <protection locked="0"/>
    </xf>
    <xf numFmtId="178" fontId="4" fillId="24" borderId="2" xfId="41" applyNumberFormat="1" applyFont="1" applyFill="1" applyBorder="1" applyProtection="1">
      <protection locked="0"/>
    </xf>
    <xf numFmtId="178" fontId="4" fillId="10" borderId="81" xfId="13" applyNumberFormat="1" applyFont="1" applyFill="1" applyBorder="1" applyAlignment="1">
      <protection locked="0"/>
    </xf>
    <xf numFmtId="178" fontId="4" fillId="10" borderId="7" xfId="13" applyNumberFormat="1" applyFont="1" applyFill="1" applyBorder="1" applyAlignment="1">
      <protection locked="0"/>
    </xf>
    <xf numFmtId="178" fontId="4" fillId="10" borderId="23" xfId="13" applyNumberFormat="1" applyFont="1" applyFill="1" applyBorder="1" applyAlignment="1">
      <protection locked="0"/>
    </xf>
    <xf numFmtId="178" fontId="4" fillId="10" borderId="78" xfId="13" applyNumberFormat="1" applyFont="1" applyFill="1" applyBorder="1" applyAlignment="1">
      <protection locked="0"/>
    </xf>
    <xf numFmtId="178" fontId="3" fillId="9" borderId="82" xfId="12" applyNumberFormat="1" applyFont="1" applyFill="1" applyBorder="1" applyAlignment="1"/>
    <xf numFmtId="178" fontId="3" fillId="9" borderId="5" xfId="12" applyNumberFormat="1" applyFont="1" applyFill="1" applyBorder="1" applyAlignment="1"/>
    <xf numFmtId="178" fontId="3" fillId="9" borderId="18" xfId="12" applyNumberFormat="1" applyFont="1" applyFill="1" applyBorder="1" applyAlignment="1"/>
    <xf numFmtId="178" fontId="3" fillId="0" borderId="93" xfId="12" applyNumberFormat="1" applyFont="1" applyFill="1" applyBorder="1" applyAlignment="1"/>
    <xf numFmtId="178" fontId="3" fillId="0" borderId="94" xfId="12" applyNumberFormat="1" applyFont="1" applyFill="1" applyBorder="1" applyAlignment="1"/>
    <xf numFmtId="178" fontId="3" fillId="9" borderId="99" xfId="12" applyNumberFormat="1" applyFont="1" applyFill="1" applyBorder="1" applyAlignment="1"/>
    <xf numFmtId="178" fontId="3" fillId="9" borderId="6" xfId="12" applyNumberFormat="1" applyFont="1" applyFill="1" applyBorder="1" applyAlignment="1"/>
    <xf numFmtId="178" fontId="3" fillId="9" borderId="19" xfId="12" applyNumberFormat="1" applyFont="1" applyFill="1" applyBorder="1" applyAlignment="1"/>
    <xf numFmtId="178" fontId="3" fillId="0" borderId="112" xfId="12" applyNumberFormat="1" applyFont="1" applyFill="1" applyBorder="1" applyAlignment="1"/>
    <xf numFmtId="178" fontId="3" fillId="0" borderId="110" xfId="14" applyNumberFormat="1" applyFont="1" applyFill="1" applyBorder="1" applyAlignment="1"/>
    <xf numFmtId="178" fontId="3" fillId="11" borderId="110" xfId="14" applyNumberFormat="1" applyFont="1" applyFill="1" applyBorder="1" applyAlignment="1"/>
    <xf numFmtId="178" fontId="4" fillId="10" borderId="22" xfId="13" applyNumberFormat="1" applyFont="1" applyFill="1" applyBorder="1" applyAlignment="1">
      <protection locked="0"/>
    </xf>
    <xf numFmtId="178" fontId="3" fillId="0" borderId="13" xfId="12" applyNumberFormat="1" applyFont="1" applyFill="1" applyBorder="1" applyAlignment="1"/>
    <xf numFmtId="178" fontId="3" fillId="0" borderId="17" xfId="12" applyNumberFormat="1" applyFont="1" applyFill="1" applyBorder="1" applyAlignment="1"/>
    <xf numFmtId="178" fontId="0" fillId="11" borderId="110" xfId="0" applyNumberFormat="1" applyFont="1" applyFill="1" applyBorder="1"/>
    <xf numFmtId="178" fontId="0" fillId="0" borderId="89" xfId="0" applyNumberFormat="1" applyFont="1" applyBorder="1"/>
    <xf numFmtId="178" fontId="0" fillId="0" borderId="90" xfId="0" applyNumberFormat="1" applyFont="1" applyBorder="1"/>
    <xf numFmtId="178" fontId="0" fillId="11" borderId="88" xfId="0" applyNumberFormat="1" applyFont="1" applyFill="1" applyBorder="1"/>
    <xf numFmtId="178" fontId="0" fillId="0" borderId="88" xfId="0" applyNumberFormat="1" applyFont="1" applyBorder="1"/>
    <xf numFmtId="178" fontId="0" fillId="0" borderId="90" xfId="0" applyNumberFormat="1" applyFont="1" applyBorder="1" applyAlignment="1">
      <alignment vertical="center"/>
    </xf>
    <xf numFmtId="178" fontId="4" fillId="10" borderId="14" xfId="13" applyNumberFormat="1" applyFont="1" applyFill="1" applyBorder="1">
      <protection locked="0"/>
    </xf>
    <xf numFmtId="178" fontId="4" fillId="10" borderId="3" xfId="13" applyNumberFormat="1" applyFont="1" applyFill="1" applyBorder="1">
      <protection locked="0"/>
    </xf>
    <xf numFmtId="178" fontId="4" fillId="10" borderId="105" xfId="13" applyNumberFormat="1" applyFont="1" applyFill="1" applyBorder="1">
      <protection locked="0"/>
    </xf>
    <xf numFmtId="178" fontId="1" fillId="9" borderId="14" xfId="12" applyNumberFormat="1" applyFill="1" applyBorder="1">
      <alignment wrapText="1"/>
    </xf>
    <xf numFmtId="178" fontId="1" fillId="9" borderId="3" xfId="12" applyNumberFormat="1" applyFill="1" applyBorder="1">
      <alignment wrapText="1"/>
    </xf>
    <xf numFmtId="178" fontId="1" fillId="0" borderId="101" xfId="12" applyNumberFormat="1" applyFill="1" applyBorder="1">
      <alignment wrapText="1"/>
    </xf>
    <xf numFmtId="178" fontId="1" fillId="9" borderId="13" xfId="12" applyNumberFormat="1" applyFill="1" applyBorder="1">
      <alignment wrapText="1"/>
    </xf>
    <xf numFmtId="178" fontId="1" fillId="9" borderId="16" xfId="12" applyNumberFormat="1" applyFill="1" applyBorder="1">
      <alignment wrapText="1"/>
    </xf>
    <xf numFmtId="178" fontId="1" fillId="0" borderId="102" xfId="12" applyNumberFormat="1" applyFill="1" applyBorder="1">
      <alignment wrapText="1"/>
    </xf>
    <xf numFmtId="178" fontId="0" fillId="9" borderId="13" xfId="12" applyNumberFormat="1" applyFont="1" applyFill="1" applyBorder="1">
      <alignment wrapText="1"/>
    </xf>
    <xf numFmtId="178" fontId="1" fillId="9" borderId="17" xfId="12" applyNumberFormat="1" applyFill="1" applyBorder="1">
      <alignment wrapText="1"/>
    </xf>
    <xf numFmtId="178" fontId="1" fillId="9" borderId="20" xfId="12" applyNumberFormat="1" applyFill="1" applyBorder="1">
      <alignment wrapText="1"/>
    </xf>
    <xf numFmtId="178" fontId="1" fillId="0" borderId="103" xfId="12" applyNumberFormat="1" applyFill="1" applyBorder="1">
      <alignment wrapText="1"/>
    </xf>
    <xf numFmtId="178" fontId="1" fillId="9" borderId="108" xfId="12" applyNumberFormat="1" applyFill="1" applyBorder="1">
      <alignment wrapText="1"/>
    </xf>
    <xf numFmtId="178" fontId="1" fillId="0" borderId="111" xfId="12" applyNumberFormat="1" applyFill="1" applyBorder="1">
      <alignment wrapText="1"/>
    </xf>
    <xf numFmtId="178" fontId="4" fillId="10" borderId="15" xfId="13" applyNumberFormat="1" applyFont="1" applyFill="1" applyBorder="1">
      <protection locked="0"/>
    </xf>
    <xf numFmtId="178" fontId="4" fillId="10" borderId="76" xfId="13" applyNumberFormat="1" applyFont="1" applyFill="1" applyBorder="1">
      <protection locked="0"/>
    </xf>
    <xf numFmtId="178" fontId="1" fillId="9" borderId="15" xfId="12" applyNumberFormat="1" applyFill="1" applyBorder="1">
      <alignment wrapText="1"/>
    </xf>
    <xf numFmtId="178" fontId="1" fillId="9" borderId="76" xfId="12" applyNumberFormat="1" applyFill="1" applyBorder="1">
      <alignment wrapText="1"/>
    </xf>
    <xf numFmtId="178" fontId="1" fillId="9" borderId="5" xfId="12" applyNumberFormat="1" applyFill="1" applyBorder="1">
      <alignment wrapText="1"/>
    </xf>
    <xf numFmtId="178" fontId="1" fillId="9" borderId="78" xfId="12" applyNumberFormat="1" applyFill="1" applyBorder="1">
      <alignment wrapText="1"/>
    </xf>
    <xf numFmtId="178" fontId="1" fillId="9" borderId="6" xfId="12" applyNumberFormat="1" applyFill="1" applyBorder="1">
      <alignment wrapText="1"/>
    </xf>
    <xf numFmtId="178" fontId="1" fillId="9" borderId="100" xfId="12" applyNumberFormat="1" applyFill="1" applyBorder="1">
      <alignment wrapText="1"/>
    </xf>
    <xf numFmtId="178" fontId="3" fillId="11" borderId="115" xfId="11" applyNumberFormat="1" applyFill="1" applyBorder="1">
      <protection locked="0"/>
    </xf>
    <xf numFmtId="178" fontId="3" fillId="0" borderId="4" xfId="11" applyNumberFormat="1" applyFill="1" applyBorder="1">
      <protection locked="0"/>
    </xf>
    <xf numFmtId="178" fontId="3" fillId="0" borderId="66" xfId="11" applyNumberFormat="1" applyFill="1" applyBorder="1">
      <protection locked="0"/>
    </xf>
    <xf numFmtId="178" fontId="4" fillId="10" borderId="81" xfId="13" applyNumberFormat="1" applyFont="1" applyFill="1" applyBorder="1" applyProtection="1">
      <protection locked="0"/>
    </xf>
    <xf numFmtId="178" fontId="4" fillId="10" borderId="77" xfId="13" applyNumberFormat="1" applyFont="1" applyFill="1" applyBorder="1" applyAlignment="1">
      <protection locked="0"/>
    </xf>
    <xf numFmtId="178" fontId="4" fillId="10" borderId="81" xfId="13" applyNumberFormat="1" applyFont="1" applyFill="1" applyBorder="1" applyAlignment="1">
      <alignment wrapText="1"/>
      <protection locked="0"/>
    </xf>
    <xf numFmtId="178" fontId="4" fillId="10" borderId="77" xfId="13" applyNumberFormat="1" applyFont="1" applyFill="1" applyBorder="1" applyAlignment="1">
      <alignment wrapText="1"/>
      <protection locked="0"/>
    </xf>
    <xf numFmtId="178" fontId="4" fillId="10" borderId="22" xfId="13" applyNumberFormat="1" applyFont="1" applyFill="1" applyBorder="1" applyAlignment="1">
      <alignment wrapText="1"/>
      <protection locked="0"/>
    </xf>
    <xf numFmtId="178" fontId="1" fillId="9" borderId="82" xfId="12" applyNumberFormat="1" applyFill="1" applyBorder="1">
      <alignment wrapText="1"/>
    </xf>
    <xf numFmtId="178" fontId="1" fillId="9" borderId="18" xfId="12" applyNumberFormat="1" applyFill="1" applyBorder="1">
      <alignment wrapText="1"/>
    </xf>
    <xf numFmtId="178" fontId="1" fillId="9" borderId="99" xfId="12" applyNumberFormat="1" applyFill="1" applyBorder="1">
      <alignment wrapText="1"/>
    </xf>
    <xf numFmtId="178" fontId="1" fillId="9" borderId="19" xfId="12" applyNumberFormat="1" applyFill="1" applyBorder="1">
      <alignment wrapText="1"/>
    </xf>
    <xf numFmtId="178" fontId="3" fillId="0" borderId="116" xfId="11" applyNumberFormat="1" applyFill="1" applyBorder="1">
      <protection locked="0"/>
    </xf>
    <xf numFmtId="178" fontId="3" fillId="0" borderId="111" xfId="11" applyNumberFormat="1" applyFill="1" applyBorder="1">
      <protection locked="0"/>
    </xf>
    <xf numFmtId="178" fontId="3" fillId="0" borderId="110" xfId="11" applyNumberFormat="1" applyFill="1" applyBorder="1">
      <protection locked="0"/>
    </xf>
    <xf numFmtId="178" fontId="1" fillId="9" borderId="80" xfId="12" applyNumberFormat="1" applyFill="1" applyBorder="1">
      <alignment wrapText="1"/>
    </xf>
    <xf numFmtId="178" fontId="1" fillId="9" borderId="105" xfId="12" applyNumberFormat="1" applyFill="1" applyBorder="1">
      <alignment wrapText="1"/>
    </xf>
    <xf numFmtId="178" fontId="1" fillId="9" borderId="4" xfId="12" applyNumberFormat="1" applyFill="1" applyBorder="1">
      <alignment wrapText="1"/>
    </xf>
    <xf numFmtId="178" fontId="0" fillId="11" borderId="122" xfId="0" applyNumberFormat="1" applyFill="1" applyBorder="1"/>
    <xf numFmtId="178" fontId="0" fillId="11" borderId="121" xfId="0" applyNumberFormat="1" applyFill="1" applyBorder="1"/>
    <xf numFmtId="178" fontId="0" fillId="11" borderId="88" xfId="0" applyNumberFormat="1" applyFill="1" applyBorder="1"/>
    <xf numFmtId="178" fontId="0" fillId="9" borderId="14" xfId="12" applyNumberFormat="1" applyFont="1" applyFill="1" applyBorder="1">
      <alignment wrapText="1"/>
    </xf>
    <xf numFmtId="178" fontId="0" fillId="0" borderId="8" xfId="0" applyNumberFormat="1" applyBorder="1"/>
    <xf numFmtId="178" fontId="0" fillId="11" borderId="69" xfId="0" applyNumberFormat="1" applyFill="1" applyBorder="1"/>
    <xf numFmtId="178" fontId="0" fillId="0" borderId="9" xfId="0" applyNumberFormat="1" applyBorder="1"/>
    <xf numFmtId="178" fontId="0" fillId="11" borderId="67" xfId="0" applyNumberFormat="1" applyFill="1" applyBorder="1"/>
    <xf numFmtId="178" fontId="0" fillId="0" borderId="115" xfId="0" applyNumberFormat="1" applyBorder="1"/>
    <xf numFmtId="178" fontId="0" fillId="0" borderId="88" xfId="0" applyNumberFormat="1" applyBorder="1"/>
    <xf numFmtId="178" fontId="4" fillId="10" borderId="15" xfId="13" applyNumberFormat="1" applyFont="1" applyFill="1" applyBorder="1" applyProtection="1"/>
    <xf numFmtId="178" fontId="0" fillId="0" borderId="8" xfId="1" applyNumberFormat="1" applyFont="1" applyBorder="1"/>
    <xf numFmtId="178" fontId="0" fillId="0" borderId="9" xfId="1" applyNumberFormat="1" applyFont="1" applyBorder="1"/>
    <xf numFmtId="178" fontId="0" fillId="0" borderId="21" xfId="1" applyNumberFormat="1" applyFont="1" applyBorder="1"/>
    <xf numFmtId="178" fontId="44" fillId="10" borderId="15" xfId="13" applyNumberFormat="1" applyFont="1" applyFill="1" applyBorder="1" applyProtection="1"/>
    <xf numFmtId="178" fontId="43" fillId="0" borderId="125" xfId="2" applyNumberFormat="1" applyFont="1" applyFill="1" applyBorder="1" applyAlignment="1">
      <alignment wrapText="1"/>
    </xf>
    <xf numFmtId="178" fontId="43" fillId="0" borderId="126" xfId="2" applyNumberFormat="1" applyFont="1" applyFill="1" applyBorder="1" applyAlignment="1">
      <alignment wrapText="1"/>
    </xf>
    <xf numFmtId="178" fontId="43" fillId="0" borderId="127" xfId="2" applyNumberFormat="1" applyFont="1" applyFill="1" applyBorder="1" applyAlignment="1">
      <alignment wrapText="1"/>
    </xf>
    <xf numFmtId="178" fontId="43" fillId="0" borderId="128" xfId="2" applyNumberFormat="1" applyFont="1" applyFill="1" applyBorder="1" applyAlignment="1">
      <alignment wrapText="1"/>
    </xf>
    <xf numFmtId="178" fontId="43" fillId="0" borderId="129" xfId="2" applyNumberFormat="1" applyFont="1" applyFill="1" applyBorder="1" applyAlignment="1">
      <alignment wrapText="1"/>
    </xf>
    <xf numFmtId="178" fontId="43" fillId="0" borderId="130" xfId="2" applyNumberFormat="1" applyFont="1" applyFill="1" applyBorder="1" applyAlignment="1">
      <alignment wrapText="1"/>
    </xf>
    <xf numFmtId="178" fontId="43" fillId="0" borderId="131" xfId="2" applyNumberFormat="1" applyFont="1" applyFill="1" applyBorder="1" applyAlignment="1">
      <alignment wrapText="1"/>
    </xf>
    <xf numFmtId="178" fontId="43" fillId="0" borderId="132" xfId="2" applyNumberFormat="1" applyFont="1" applyFill="1" applyBorder="1" applyAlignment="1">
      <alignment wrapText="1"/>
    </xf>
    <xf numFmtId="178" fontId="43" fillId="0" borderId="133" xfId="2" applyNumberFormat="1" applyFont="1" applyFill="1" applyBorder="1" applyAlignment="1">
      <alignment wrapText="1"/>
    </xf>
    <xf numFmtId="178" fontId="43" fillId="11" borderId="110" xfId="0" applyNumberFormat="1" applyFont="1" applyFill="1" applyBorder="1"/>
    <xf numFmtId="178" fontId="0" fillId="0" borderId="33" xfId="0" applyNumberFormat="1" applyFill="1" applyBorder="1"/>
    <xf numFmtId="178" fontId="0" fillId="0" borderId="2" xfId="0" applyNumberFormat="1" applyFill="1" applyBorder="1"/>
    <xf numFmtId="178" fontId="0" fillId="0" borderId="38" xfId="0" applyNumberFormat="1" applyFill="1" applyBorder="1"/>
    <xf numFmtId="178" fontId="3" fillId="4" borderId="2" xfId="0" applyNumberFormat="1" applyFont="1" applyFill="1" applyBorder="1"/>
    <xf numFmtId="178" fontId="20" fillId="4" borderId="38" xfId="0" applyNumberFormat="1" applyFont="1" applyFill="1" applyBorder="1"/>
    <xf numFmtId="178" fontId="20" fillId="4" borderId="53" xfId="1" applyNumberFormat="1" applyFont="1" applyFill="1" applyBorder="1"/>
    <xf numFmtId="178" fontId="0" fillId="0" borderId="2" xfId="0" applyNumberFormat="1" applyBorder="1"/>
    <xf numFmtId="178" fontId="0" fillId="11" borderId="2" xfId="0" applyNumberFormat="1" applyFill="1" applyBorder="1"/>
    <xf numFmtId="178" fontId="0" fillId="11" borderId="33" xfId="0" applyNumberFormat="1" applyFill="1" applyBorder="1"/>
    <xf numFmtId="178" fontId="0" fillId="11" borderId="2" xfId="0" applyNumberFormat="1" applyFont="1" applyFill="1" applyBorder="1"/>
    <xf numFmtId="178" fontId="0" fillId="11" borderId="52" xfId="0" applyNumberFormat="1" applyFill="1" applyBorder="1"/>
    <xf numFmtId="178" fontId="0" fillId="11" borderId="56" xfId="0" applyNumberFormat="1" applyFill="1" applyBorder="1"/>
    <xf numFmtId="178" fontId="0" fillId="11" borderId="34" xfId="0" applyNumberFormat="1" applyFill="1" applyBorder="1"/>
    <xf numFmtId="178" fontId="2" fillId="0" borderId="39" xfId="0" applyNumberFormat="1" applyFont="1" applyFill="1" applyBorder="1"/>
    <xf numFmtId="178" fontId="0" fillId="0" borderId="2" xfId="1" applyNumberFormat="1" applyFont="1" applyFill="1" applyBorder="1"/>
    <xf numFmtId="178" fontId="0" fillId="0" borderId="38" xfId="1" applyNumberFormat="1" applyFont="1" applyFill="1" applyBorder="1"/>
    <xf numFmtId="178" fontId="0" fillId="9" borderId="51" xfId="2" applyNumberFormat="1" applyFont="1" applyFill="1" applyBorder="1"/>
    <xf numFmtId="178" fontId="0" fillId="9" borderId="2" xfId="2" applyNumberFormat="1" applyFont="1" applyFill="1" applyBorder="1"/>
    <xf numFmtId="178" fontId="0" fillId="9" borderId="38" xfId="2" applyNumberFormat="1" applyFont="1" applyFill="1" applyBorder="1"/>
    <xf numFmtId="178" fontId="0" fillId="0" borderId="51" xfId="1" applyNumberFormat="1" applyFont="1" applyFill="1" applyBorder="1"/>
    <xf numFmtId="178" fontId="0" fillId="0" borderId="49" xfId="1" applyNumberFormat="1" applyFont="1" applyFill="1" applyBorder="1"/>
    <xf numFmtId="178" fontId="0" fillId="11" borderId="65" xfId="0" applyNumberFormat="1" applyFill="1" applyBorder="1"/>
    <xf numFmtId="178" fontId="3" fillId="0" borderId="38" xfId="1" applyNumberFormat="1" applyFont="1" applyFill="1" applyBorder="1" applyAlignment="1">
      <alignment horizontal="right"/>
    </xf>
    <xf numFmtId="178" fontId="3" fillId="0" borderId="38" xfId="1" applyNumberFormat="1" applyFont="1" applyFill="1" applyBorder="1"/>
    <xf numFmtId="178" fontId="3" fillId="0" borderId="42" xfId="1" applyNumberFormat="1" applyFont="1" applyFill="1" applyBorder="1"/>
    <xf numFmtId="178" fontId="0" fillId="0" borderId="2" xfId="2" applyNumberFormat="1" applyFont="1" applyFill="1" applyBorder="1"/>
    <xf numFmtId="178" fontId="22" fillId="0" borderId="34" xfId="2" applyNumberFormat="1" applyFont="1" applyFill="1" applyBorder="1"/>
    <xf numFmtId="178" fontId="0" fillId="0" borderId="38" xfId="2" applyNumberFormat="1" applyFont="1" applyFill="1" applyBorder="1"/>
    <xf numFmtId="178" fontId="22" fillId="0" borderId="39" xfId="2" applyNumberFormat="1" applyFont="1" applyFill="1" applyBorder="1"/>
    <xf numFmtId="178" fontId="0" fillId="0" borderId="51" xfId="2" applyNumberFormat="1" applyFont="1" applyFill="1" applyBorder="1"/>
    <xf numFmtId="178" fontId="22" fillId="0" borderId="52" xfId="2" applyNumberFormat="1" applyFont="1" applyFill="1" applyBorder="1"/>
    <xf numFmtId="178" fontId="0" fillId="0" borderId="39" xfId="1" applyNumberFormat="1" applyFont="1" applyFill="1" applyBorder="1"/>
    <xf numFmtId="178" fontId="0" fillId="11" borderId="51" xfId="2" applyNumberFormat="1" applyFont="1" applyFill="1" applyBorder="1"/>
    <xf numFmtId="178" fontId="22" fillId="11" borderId="52" xfId="2" applyNumberFormat="1" applyFont="1" applyFill="1" applyBorder="1"/>
    <xf numFmtId="178" fontId="0" fillId="11" borderId="2" xfId="2" applyNumberFormat="1" applyFont="1" applyFill="1" applyBorder="1"/>
    <xf numFmtId="178" fontId="22" fillId="11" borderId="34" xfId="2" applyNumberFormat="1" applyFont="1" applyFill="1" applyBorder="1"/>
    <xf numFmtId="178" fontId="1" fillId="11" borderId="35" xfId="1" applyNumberFormat="1" applyFont="1" applyFill="1" applyBorder="1"/>
    <xf numFmtId="178" fontId="1" fillId="11" borderId="59" xfId="1" applyNumberFormat="1" applyFont="1" applyFill="1" applyBorder="1"/>
    <xf numFmtId="178" fontId="0" fillId="11" borderId="34" xfId="2" applyNumberFormat="1" applyFont="1" applyFill="1" applyBorder="1"/>
    <xf numFmtId="178" fontId="0" fillId="11" borderId="38" xfId="2" applyNumberFormat="1" applyFont="1" applyFill="1" applyBorder="1"/>
    <xf numFmtId="178" fontId="0" fillId="11" borderId="39" xfId="2" applyNumberFormat="1" applyFont="1" applyFill="1" applyBorder="1"/>
    <xf numFmtId="178" fontId="1" fillId="11" borderId="2" xfId="1" applyNumberFormat="1" applyFont="1" applyFill="1" applyBorder="1"/>
    <xf numFmtId="178" fontId="1" fillId="11" borderId="38" xfId="1" applyNumberFormat="1" applyFont="1" applyFill="1" applyBorder="1"/>
    <xf numFmtId="178" fontId="1" fillId="0" borderId="71" xfId="0" applyNumberFormat="1" applyFont="1" applyBorder="1" applyAlignment="1">
      <alignment wrapText="1"/>
    </xf>
    <xf numFmtId="178" fontId="1" fillId="0" borderId="12" xfId="0" applyNumberFormat="1" applyFont="1" applyBorder="1" applyAlignment="1">
      <alignment wrapText="1"/>
    </xf>
    <xf numFmtId="0" fontId="0" fillId="0" borderId="0" xfId="0" quotePrefix="1" applyBorder="1"/>
    <xf numFmtId="170" fontId="1" fillId="9" borderId="11" xfId="12" applyNumberFormat="1" applyFill="1" applyBorder="1">
      <alignment wrapText="1"/>
    </xf>
    <xf numFmtId="170" fontId="1" fillId="9" borderId="12" xfId="12" applyNumberFormat="1" applyFill="1" applyBorder="1">
      <alignment wrapText="1"/>
    </xf>
    <xf numFmtId="170" fontId="3" fillId="11" borderId="8" xfId="14" applyNumberFormat="1" applyFont="1" applyFill="1" applyBorder="1" applyAlignment="1"/>
    <xf numFmtId="170" fontId="3" fillId="11" borderId="9" xfId="14" applyNumberFormat="1" applyFont="1" applyFill="1" applyBorder="1" applyAlignment="1"/>
    <xf numFmtId="170" fontId="3" fillId="11" borderId="21" xfId="14" applyNumberFormat="1" applyFont="1" applyFill="1" applyBorder="1" applyAlignment="1"/>
    <xf numFmtId="170" fontId="3" fillId="11" borderId="10" xfId="14" applyNumberFormat="1" applyFont="1" applyFill="1" applyBorder="1" applyAlignment="1"/>
    <xf numFmtId="14" fontId="3" fillId="0" borderId="9" xfId="0" applyNumberFormat="1" applyFont="1" applyBorder="1"/>
    <xf numFmtId="14" fontId="20" fillId="0" borderId="9" xfId="0" applyNumberFormat="1" applyFont="1" applyFill="1" applyBorder="1"/>
    <xf numFmtId="0" fontId="20" fillId="0" borderId="21" xfId="0" applyFont="1" applyFill="1" applyBorder="1"/>
    <xf numFmtId="0" fontId="20" fillId="0" borderId="21" xfId="0" applyFont="1" applyFill="1" applyBorder="1" applyAlignment="1">
      <alignment wrapText="1"/>
    </xf>
    <xf numFmtId="14" fontId="20" fillId="0" borderId="8" xfId="0" applyNumberFormat="1" applyFont="1" applyFill="1" applyBorder="1"/>
    <xf numFmtId="0" fontId="2" fillId="0" borderId="8" xfId="0" applyFont="1" applyFill="1" applyBorder="1" applyAlignment="1">
      <alignment wrapText="1"/>
    </xf>
    <xf numFmtId="0" fontId="3" fillId="0" borderId="21" xfId="0" applyFont="1" applyFill="1" applyBorder="1"/>
    <xf numFmtId="0" fontId="3" fillId="0" borderId="21" xfId="0" applyFont="1" applyFill="1" applyBorder="1" applyAlignment="1">
      <alignment wrapText="1"/>
    </xf>
    <xf numFmtId="14" fontId="3" fillId="0" borderId="9" xfId="0" applyNumberFormat="1" applyFont="1" applyFill="1" applyBorder="1"/>
    <xf numFmtId="178" fontId="3" fillId="11" borderId="110" xfId="11" applyNumberFormat="1" applyFill="1" applyBorder="1">
      <protection locked="0"/>
    </xf>
    <xf numFmtId="14" fontId="3" fillId="0" borderId="8" xfId="0" applyNumberFormat="1" applyFont="1" applyFill="1" applyBorder="1"/>
    <xf numFmtId="3" fontId="1" fillId="0" borderId="2" xfId="42" applyNumberFormat="1" applyFont="1" applyFill="1" applyBorder="1" applyAlignment="1">
      <alignment horizontal="left" vertical="center"/>
    </xf>
    <xf numFmtId="0" fontId="0" fillId="0" borderId="2" xfId="0" applyFill="1" applyBorder="1" applyAlignment="1">
      <alignment vertical="center" wrapText="1"/>
    </xf>
    <xf numFmtId="3" fontId="3" fillId="0" borderId="2" xfId="15" applyNumberFormat="1" applyFont="1" applyFill="1" applyBorder="1" applyAlignment="1">
      <alignment horizontal="left" vertical="center" wrapText="1"/>
    </xf>
    <xf numFmtId="178" fontId="0" fillId="0" borderId="33" xfId="0" applyNumberFormat="1" applyFill="1" applyBorder="1" applyAlignment="1">
      <alignment vertical="center"/>
    </xf>
    <xf numFmtId="178" fontId="0" fillId="9" borderId="34" xfId="0" applyNumberFormat="1" applyFill="1" applyBorder="1" applyAlignment="1">
      <alignment vertical="center"/>
    </xf>
    <xf numFmtId="164" fontId="0" fillId="0" borderId="32" xfId="0" applyNumberFormat="1" applyFill="1" applyBorder="1" applyAlignment="1">
      <alignment vertical="center" wrapText="1"/>
    </xf>
    <xf numFmtId="178" fontId="3" fillId="9" borderId="34" xfId="0" applyNumberFormat="1" applyFont="1" applyFill="1" applyBorder="1" applyAlignment="1">
      <alignment vertical="center"/>
    </xf>
    <xf numFmtId="178" fontId="0" fillId="0" borderId="2" xfId="0" applyNumberFormat="1" applyBorder="1" applyAlignment="1">
      <alignment vertical="center"/>
    </xf>
    <xf numFmtId="178" fontId="0" fillId="9" borderId="2" xfId="0" applyNumberFormat="1" applyFill="1" applyBorder="1" applyAlignment="1">
      <alignment vertical="center"/>
    </xf>
    <xf numFmtId="178" fontId="0" fillId="11" borderId="33" xfId="0" applyNumberFormat="1" applyFill="1" applyBorder="1" applyAlignment="1">
      <alignment vertical="center"/>
    </xf>
    <xf numFmtId="173" fontId="3" fillId="11" borderId="34" xfId="0" applyNumberFormat="1" applyFont="1" applyFill="1" applyBorder="1" applyAlignment="1">
      <alignment vertical="center"/>
    </xf>
    <xf numFmtId="173" fontId="0" fillId="11" borderId="34" xfId="0" applyNumberFormat="1" applyFill="1" applyBorder="1" applyAlignment="1">
      <alignment vertical="center"/>
    </xf>
    <xf numFmtId="0" fontId="3" fillId="0" borderId="2" xfId="0" applyFont="1" applyFill="1" applyBorder="1" applyAlignment="1">
      <alignment wrapText="1"/>
    </xf>
    <xf numFmtId="170" fontId="3" fillId="0" borderId="8" xfId="22" applyNumberFormat="1" applyFont="1" applyBorder="1" applyAlignment="1">
      <alignment horizontal="center"/>
    </xf>
    <xf numFmtId="170" fontId="3" fillId="0" borderId="9" xfId="22" applyNumberFormat="1" applyFont="1" applyBorder="1" applyAlignment="1">
      <alignment horizontal="center"/>
    </xf>
    <xf numFmtId="170" fontId="3" fillId="0" borderId="10" xfId="22" applyNumberFormat="1" applyFont="1" applyBorder="1" applyAlignment="1">
      <alignment horizontal="center"/>
    </xf>
    <xf numFmtId="172" fontId="3" fillId="0" borderId="67" xfId="22" applyNumberFormat="1" applyFont="1" applyFill="1" applyBorder="1" applyAlignment="1">
      <alignment horizontal="center"/>
    </xf>
    <xf numFmtId="172" fontId="3" fillId="0" borderId="68" xfId="22" applyNumberFormat="1" applyFont="1" applyFill="1" applyBorder="1" applyAlignment="1">
      <alignment horizontal="center"/>
    </xf>
    <xf numFmtId="0" fontId="0" fillId="8" borderId="0" xfId="0" applyFont="1" applyFill="1" applyAlignment="1">
      <alignment horizontal="left"/>
    </xf>
    <xf numFmtId="0" fontId="1" fillId="8" borderId="0" xfId="0" applyFont="1" applyFill="1" applyAlignment="1">
      <alignment horizontal="left"/>
    </xf>
    <xf numFmtId="0" fontId="1" fillId="8" borderId="22" xfId="0" applyFont="1" applyFill="1" applyBorder="1" applyAlignment="1">
      <alignment horizontal="left"/>
    </xf>
    <xf numFmtId="0" fontId="1" fillId="8" borderId="0" xfId="0" applyFont="1" applyFill="1" applyBorder="1" applyAlignment="1">
      <alignment horizontal="left"/>
    </xf>
    <xf numFmtId="0" fontId="0" fillId="8" borderId="86" xfId="30" applyNumberFormat="1" applyFont="1" applyFill="1" applyBorder="1" applyAlignment="1">
      <alignment horizontal="left" wrapText="1"/>
    </xf>
    <xf numFmtId="0" fontId="0" fillId="8" borderId="84" xfId="30" applyNumberFormat="1" applyFont="1" applyFill="1" applyBorder="1" applyAlignment="1">
      <alignment horizontal="left" wrapText="1"/>
    </xf>
    <xf numFmtId="0" fontId="0" fillId="8" borderId="85" xfId="30" applyNumberFormat="1" applyFont="1" applyFill="1" applyBorder="1" applyAlignment="1">
      <alignment horizontal="left" wrapText="1"/>
    </xf>
    <xf numFmtId="0" fontId="2" fillId="8" borderId="19" xfId="30" applyNumberFormat="1" applyFont="1" applyFill="1" applyBorder="1" applyAlignment="1">
      <alignment horizontal="left" wrapText="1"/>
    </xf>
    <xf numFmtId="0" fontId="0" fillId="8" borderId="19" xfId="30" applyNumberFormat="1" applyFont="1" applyFill="1" applyBorder="1" applyAlignment="1">
      <alignment horizontal="left" wrapText="1"/>
    </xf>
    <xf numFmtId="0" fontId="0" fillId="8" borderId="75" xfId="30" applyNumberFormat="1" applyFont="1" applyFill="1" applyBorder="1" applyAlignment="1">
      <alignment horizontal="left" wrapText="1"/>
    </xf>
    <xf numFmtId="0" fontId="2" fillId="8" borderId="79" xfId="30" applyNumberFormat="1" applyFont="1" applyFill="1" applyBorder="1" applyAlignment="1">
      <alignment horizontal="left" wrapText="1"/>
    </xf>
    <xf numFmtId="0" fontId="2" fillId="8" borderId="14" xfId="14" applyNumberFormat="1" applyFont="1" applyFill="1" applyBorder="1" applyAlignment="1">
      <alignment horizontal="left" vertical="center"/>
    </xf>
    <xf numFmtId="0" fontId="2" fillId="8" borderId="15" xfId="14" applyNumberFormat="1" applyFont="1" applyFill="1" applyBorder="1" applyAlignment="1">
      <alignment horizontal="left" vertical="center"/>
    </xf>
    <xf numFmtId="0" fontId="2" fillId="8" borderId="76" xfId="14" applyNumberFormat="1" applyFont="1" applyFill="1" applyBorder="1" applyAlignment="1">
      <alignment horizontal="left" vertical="center"/>
    </xf>
    <xf numFmtId="0" fontId="2" fillId="8" borderId="80" xfId="14" applyNumberFormat="1" applyFont="1" applyFill="1" applyBorder="1" applyAlignment="1">
      <alignment horizontal="left" vertical="center"/>
    </xf>
    <xf numFmtId="0" fontId="2" fillId="8" borderId="106" xfId="14" applyNumberFormat="1" applyFont="1" applyFill="1" applyBorder="1" applyAlignment="1">
      <alignment horizontal="left" vertical="center"/>
    </xf>
    <xf numFmtId="0" fontId="2" fillId="8" borderId="107" xfId="14" applyNumberFormat="1" applyFont="1" applyFill="1" applyBorder="1" applyAlignment="1">
      <alignment horizontal="left" vertical="center"/>
    </xf>
    <xf numFmtId="0" fontId="2" fillId="8" borderId="104" xfId="14" applyNumberFormat="1" applyFont="1" applyFill="1" applyBorder="1" applyAlignment="1">
      <alignment horizontal="left" vertical="center"/>
    </xf>
    <xf numFmtId="0" fontId="2" fillId="8" borderId="79" xfId="14" applyNumberFormat="1" applyFont="1" applyFill="1" applyBorder="1" applyAlignment="1">
      <alignment horizontal="left" vertical="center"/>
    </xf>
    <xf numFmtId="0" fontId="2" fillId="8" borderId="19" xfId="14" applyNumberFormat="1" applyFont="1" applyFill="1" applyBorder="1" applyAlignment="1">
      <alignment horizontal="left" vertical="center"/>
    </xf>
    <xf numFmtId="0" fontId="2" fillId="8" borderId="75" xfId="14" applyNumberFormat="1" applyFont="1" applyFill="1" applyBorder="1" applyAlignment="1">
      <alignment horizontal="left" vertical="center"/>
    </xf>
    <xf numFmtId="0" fontId="0" fillId="8" borderId="85" xfId="14" applyNumberFormat="1" applyFont="1" applyFill="1" applyBorder="1" applyAlignment="1">
      <alignment horizontal="left" vertical="center"/>
    </xf>
    <xf numFmtId="0" fontId="0" fillId="8" borderId="86" xfId="14" applyNumberFormat="1" applyFont="1" applyFill="1" applyBorder="1" applyAlignment="1">
      <alignment horizontal="left" vertical="center"/>
    </xf>
    <xf numFmtId="0" fontId="0" fillId="8" borderId="84" xfId="14" applyNumberFormat="1" applyFont="1" applyFill="1" applyBorder="1" applyAlignment="1">
      <alignment horizontal="left" vertical="center"/>
    </xf>
    <xf numFmtId="0" fontId="0" fillId="8" borderId="86" xfId="0" applyFont="1" applyFill="1" applyBorder="1"/>
    <xf numFmtId="0" fontId="2" fillId="8" borderId="80" xfId="14" applyFont="1" applyFill="1" applyBorder="1" applyAlignment="1">
      <alignment horizontal="center" wrapText="1"/>
    </xf>
    <xf numFmtId="0" fontId="2" fillId="8" borderId="76" xfId="14" applyFont="1" applyFill="1" applyBorder="1" applyAlignment="1">
      <alignment horizontal="center"/>
    </xf>
    <xf numFmtId="0" fontId="2" fillId="8" borderId="120" xfId="0" applyFont="1" applyFill="1" applyBorder="1" applyAlignment="1"/>
    <xf numFmtId="0" fontId="2" fillId="8" borderId="119" xfId="0" applyFont="1" applyFill="1" applyBorder="1" applyAlignment="1"/>
    <xf numFmtId="0" fontId="2" fillId="8" borderId="118" xfId="14" applyFont="1" applyFill="1" applyBorder="1" applyAlignment="1">
      <alignment horizontal="center"/>
    </xf>
    <xf numFmtId="0" fontId="2" fillId="8" borderId="119" xfId="14" applyFont="1" applyFill="1" applyBorder="1" applyAlignment="1">
      <alignment horizontal="center"/>
    </xf>
    <xf numFmtId="0" fontId="0" fillId="8" borderId="123" xfId="14" applyNumberFormat="1" applyFont="1" applyFill="1" applyBorder="1" applyAlignment="1">
      <alignment horizontal="center" wrapText="1"/>
    </xf>
    <xf numFmtId="0" fontId="1" fillId="8" borderId="4" xfId="14" applyNumberFormat="1" applyFont="1" applyFill="1" applyBorder="1" applyAlignment="1">
      <alignment horizontal="center" wrapText="1"/>
    </xf>
    <xf numFmtId="0" fontId="0" fillId="8" borderId="16" xfId="14" applyNumberFormat="1" applyFont="1" applyFill="1" applyBorder="1" applyAlignment="1">
      <alignment wrapText="1"/>
    </xf>
    <xf numFmtId="0" fontId="0" fillId="8" borderId="13" xfId="14" applyNumberFormat="1" applyFont="1" applyFill="1" applyBorder="1" applyAlignment="1">
      <alignment wrapText="1"/>
    </xf>
    <xf numFmtId="170" fontId="3" fillId="4" borderId="57" xfId="15" applyNumberFormat="1" applyFont="1" applyFill="1" applyBorder="1" applyAlignment="1" applyProtection="1">
      <alignment horizontal="left" vertical="center"/>
    </xf>
    <xf numFmtId="0" fontId="3" fillId="0" borderId="58" xfId="0" applyFont="1" applyBorder="1" applyAlignment="1">
      <alignment horizontal="left" vertical="center"/>
    </xf>
    <xf numFmtId="0" fontId="3" fillId="0" borderId="41" xfId="0" applyFont="1" applyBorder="1" applyAlignment="1">
      <alignment horizontal="left" vertical="center"/>
    </xf>
    <xf numFmtId="170" fontId="3" fillId="4" borderId="57" xfId="15" applyNumberFormat="1" applyFill="1" applyBorder="1" applyAlignment="1" applyProtection="1">
      <alignment horizontal="left" vertical="center"/>
    </xf>
    <xf numFmtId="0" fontId="0" fillId="0" borderId="58" xfId="0" applyBorder="1" applyAlignment="1">
      <alignment horizontal="left" vertical="center"/>
    </xf>
    <xf numFmtId="0" fontId="0" fillId="0" borderId="41" xfId="0" applyBorder="1" applyAlignment="1">
      <alignment horizontal="left" vertical="center"/>
    </xf>
    <xf numFmtId="170" fontId="3" fillId="0" borderId="57" xfId="15" applyNumberFormat="1" applyFont="1" applyFill="1" applyBorder="1" applyAlignment="1" applyProtection="1">
      <alignment horizontal="left" vertical="center"/>
    </xf>
    <xf numFmtId="170" fontId="3" fillId="0" borderId="58" xfId="15" applyNumberFormat="1" applyFont="1" applyFill="1" applyBorder="1" applyAlignment="1" applyProtection="1">
      <alignment horizontal="left" vertical="center"/>
    </xf>
    <xf numFmtId="170" fontId="3" fillId="0" borderId="41" xfId="15" applyNumberFormat="1" applyFont="1" applyFill="1" applyBorder="1" applyAlignment="1" applyProtection="1">
      <alignment horizontal="left" vertical="center"/>
    </xf>
    <xf numFmtId="0" fontId="0" fillId="0" borderId="0" xfId="0" applyFill="1" applyBorder="1" applyAlignment="1">
      <alignment horizontal="left"/>
    </xf>
    <xf numFmtId="0" fontId="0" fillId="0" borderId="141" xfId="0" applyFill="1" applyBorder="1" applyAlignment="1">
      <alignment horizontal="left"/>
    </xf>
    <xf numFmtId="0" fontId="0" fillId="0" borderId="35" xfId="0" applyFill="1" applyBorder="1" applyAlignment="1">
      <alignment horizontal="left"/>
    </xf>
    <xf numFmtId="0" fontId="0" fillId="0" borderId="142" xfId="0" applyFill="1" applyBorder="1" applyAlignment="1">
      <alignment horizontal="left" wrapText="1"/>
    </xf>
    <xf numFmtId="0" fontId="0" fillId="0" borderId="59" xfId="0" applyFill="1" applyBorder="1" applyAlignment="1">
      <alignment horizontal="left" wrapText="1"/>
    </xf>
    <xf numFmtId="0" fontId="0" fillId="8" borderId="0" xfId="0" applyFill="1" applyAlignment="1">
      <alignment horizontal="left" vertical="center" wrapText="1"/>
    </xf>
    <xf numFmtId="0" fontId="0" fillId="8" borderId="7" xfId="14" applyNumberFormat="1" applyFont="1" applyFill="1" applyBorder="1" applyAlignment="1">
      <alignment horizontal="left" wrapText="1"/>
    </xf>
    <xf numFmtId="0" fontId="0" fillId="8" borderId="15" xfId="14" applyNumberFormat="1" applyFont="1" applyFill="1" applyBorder="1" applyAlignment="1">
      <alignment horizontal="left" vertical="center" wrapText="1"/>
    </xf>
    <xf numFmtId="0" fontId="1" fillId="8" borderId="15" xfId="14" applyNumberFormat="1" applyFont="1" applyFill="1" applyBorder="1" applyAlignment="1">
      <alignment horizontal="left" vertical="center"/>
    </xf>
    <xf numFmtId="0" fontId="1" fillId="8" borderId="3" xfId="14" applyNumberFormat="1" applyFont="1" applyFill="1" applyBorder="1" applyAlignment="1">
      <alignment horizontal="left" vertical="center"/>
    </xf>
    <xf numFmtId="0" fontId="0" fillId="8" borderId="73" xfId="0" applyFont="1" applyFill="1" applyBorder="1" applyAlignment="1">
      <alignment horizontal="left" vertical="center" wrapText="1"/>
    </xf>
    <xf numFmtId="0" fontId="1" fillId="8" borderId="74" xfId="0" applyFont="1" applyFill="1" applyBorder="1" applyAlignment="1">
      <alignment horizontal="left" vertical="center" wrapText="1"/>
    </xf>
    <xf numFmtId="0" fontId="1" fillId="8" borderId="0" xfId="0" applyFont="1" applyFill="1" applyBorder="1" applyAlignment="1">
      <alignment horizontal="left" vertical="center" wrapText="1"/>
    </xf>
    <xf numFmtId="0" fontId="0" fillId="8" borderId="15" xfId="14" applyFont="1" applyFill="1" applyBorder="1" applyAlignment="1">
      <alignment horizontal="center"/>
    </xf>
    <xf numFmtId="0" fontId="0" fillId="8" borderId="5" xfId="14" applyNumberFormat="1" applyFont="1" applyFill="1" applyBorder="1" applyAlignment="1">
      <alignment horizontal="left"/>
    </xf>
    <xf numFmtId="0" fontId="0" fillId="8" borderId="16" xfId="14" applyNumberFormat="1" applyFont="1" applyFill="1" applyBorder="1" applyAlignment="1">
      <alignment horizontal="left"/>
    </xf>
    <xf numFmtId="0" fontId="0" fillId="8" borderId="18" xfId="14" applyNumberFormat="1" applyFont="1" applyFill="1" applyBorder="1" applyAlignment="1">
      <alignment horizontal="left"/>
    </xf>
    <xf numFmtId="0" fontId="0" fillId="8" borderId="13" xfId="14" applyNumberFormat="1" applyFont="1" applyFill="1" applyBorder="1" applyAlignment="1">
      <alignment horizontal="left"/>
    </xf>
  </cellXfs>
  <cellStyles count="44">
    <cellStyle name="__" xfId="11" xr:uid="{00000000-0005-0000-0000-000000000000}"/>
    <cellStyle name="_Cell" xfId="14" xr:uid="{00000000-0005-0000-0000-000001000000}"/>
    <cellStyle name="_Cell (title)" xfId="30" xr:uid="{00000000-0005-0000-0000-000002000000}"/>
    <cellStyle name="_Entry" xfId="12" xr:uid="{00000000-0005-0000-0000-000003000000}"/>
    <cellStyle name="_Entry %" xfId="29" xr:uid="{00000000-0005-0000-0000-000004000000}"/>
    <cellStyle name="_Example" xfId="13" xr:uid="{00000000-0005-0000-0000-000005000000}"/>
    <cellStyle name="20 % - Akzent1 2" xfId="35" xr:uid="{00000000-0005-0000-0000-000006000000}"/>
    <cellStyle name="20 % - Akzent3 2" xfId="36" xr:uid="{00000000-0005-0000-0000-000007000000}"/>
    <cellStyle name="20 % - Accent1 2" xfId="9" xr:uid="{00000000-0005-0000-0000-000008000000}"/>
    <cellStyle name="20 % - Accent1 2 2" xfId="37" xr:uid="{00000000-0005-0000-0000-000009000000}"/>
    <cellStyle name="20 % - Accent3 2" xfId="10" xr:uid="{00000000-0005-0000-0000-00000A000000}"/>
    <cellStyle name="20 % - Accent3 2 2" xfId="38" xr:uid="{00000000-0005-0000-0000-00000B000000}"/>
    <cellStyle name="Comma" xfId="1" builtinId="3"/>
    <cellStyle name="Comma 2" xfId="16" xr:uid="{00000000-0005-0000-0000-00000E000000}"/>
    <cellStyle name="Currency" xfId="43" builtinId="4"/>
    <cellStyle name="Hyperlink 2" xfId="4" xr:uid="{00000000-0005-0000-0000-000010000000}"/>
    <cellStyle name="Input" xfId="41" builtinId="20"/>
    <cellStyle name="Komma 2" xfId="17" xr:uid="{00000000-0005-0000-0000-000012000000}"/>
    <cellStyle name="Normal" xfId="0" builtinId="0"/>
    <cellStyle name="Normal 2" xfId="15" xr:uid="{00000000-0005-0000-0000-000014000000}"/>
    <cellStyle name="Normal 3" xfId="5" xr:uid="{00000000-0005-0000-0000-000015000000}"/>
    <cellStyle name="Normal 4" xfId="6" xr:uid="{00000000-0005-0000-0000-000016000000}"/>
    <cellStyle name="Normal 5" xfId="7" xr:uid="{00000000-0005-0000-0000-000017000000}"/>
    <cellStyle name="Normal 6" xfId="8" xr:uid="{00000000-0005-0000-0000-000018000000}"/>
    <cellStyle name="Normal 6 2" xfId="39" xr:uid="{00000000-0005-0000-0000-000019000000}"/>
    <cellStyle name="Normal 7" xfId="3" xr:uid="{00000000-0005-0000-0000-00001A000000}"/>
    <cellStyle name="Normal 8" xfId="31" xr:uid="{00000000-0005-0000-0000-00001B000000}"/>
    <cellStyle name="Normal 9" xfId="33" xr:uid="{00000000-0005-0000-0000-00001C000000}"/>
    <cellStyle name="Percent" xfId="2" builtinId="5"/>
    <cellStyle name="Percent 2" xfId="18" xr:uid="{00000000-0005-0000-0000-00001E000000}"/>
    <cellStyle name="Percent 3" xfId="34" xr:uid="{00000000-0005-0000-0000-00001F000000}"/>
    <cellStyle name="Pourcentage 2" xfId="32" xr:uid="{00000000-0005-0000-0000-000020000000}"/>
    <cellStyle name="Prozent 2" xfId="19" xr:uid="{00000000-0005-0000-0000-000021000000}"/>
    <cellStyle name="Prozent 3" xfId="20" xr:uid="{00000000-0005-0000-0000-000022000000}"/>
    <cellStyle name="Standard 12" xfId="42" xr:uid="{00000000-0005-0000-0000-000023000000}"/>
    <cellStyle name="Standard 2" xfId="21" xr:uid="{00000000-0005-0000-0000-000024000000}"/>
    <cellStyle name="Standard 2 2" xfId="22" xr:uid="{00000000-0005-0000-0000-000025000000}"/>
    <cellStyle name="Standard 3" xfId="23" xr:uid="{00000000-0005-0000-0000-000026000000}"/>
    <cellStyle name="Standard 4" xfId="24" xr:uid="{00000000-0005-0000-0000-000027000000}"/>
    <cellStyle name="Standard 5" xfId="25" xr:uid="{00000000-0005-0000-0000-000028000000}"/>
    <cellStyle name="Standard 6" xfId="26" xr:uid="{00000000-0005-0000-0000-000029000000}"/>
    <cellStyle name="Standard 7" xfId="27" xr:uid="{00000000-0005-0000-0000-00002A000000}"/>
    <cellStyle name="Standard 8" xfId="28" xr:uid="{00000000-0005-0000-0000-00002B000000}"/>
    <cellStyle name="Standard 8 2" xfId="40" xr:uid="{00000000-0005-0000-0000-00002C000000}"/>
  </cellStyles>
  <dxfs count="1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DE2CE"/>
      <color rgb="FFD4ECF9"/>
      <color rgb="FF002D64"/>
      <color rgb="FFEBF6FC"/>
      <color rgb="FFB8CCE4"/>
      <color rgb="FFA2D3EE"/>
      <color rgb="FF00539E"/>
      <color rgb="FF00539C"/>
      <color rgb="FFFAD6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A2D3EE"/>
  </sheetPr>
  <dimension ref="A1:G77"/>
  <sheetViews>
    <sheetView showGridLines="0" tabSelected="1" zoomScale="90" zoomScaleNormal="90" workbookViewId="0">
      <selection activeCell="A2" sqref="A2"/>
    </sheetView>
  </sheetViews>
  <sheetFormatPr defaultColWidth="11.42578125" defaultRowHeight="12.75" x14ac:dyDescent="0.2"/>
  <cols>
    <col min="1" max="1" width="5.5703125" style="4" customWidth="1"/>
    <col min="2" max="2" width="24.42578125" style="4" customWidth="1"/>
    <col min="3" max="3" width="23.5703125" style="4" customWidth="1"/>
    <col min="4" max="4" width="23.7109375" style="4" customWidth="1"/>
    <col min="5" max="5" width="76.28515625" style="4" customWidth="1"/>
    <col min="6" max="6" width="11.42578125" style="4" customWidth="1"/>
    <col min="7" max="16384" width="11.42578125" style="4"/>
  </cols>
  <sheetData>
    <row r="1" spans="1:7" s="8" customFormat="1" ht="20.100000000000001" customHeight="1" x14ac:dyDescent="0.25">
      <c r="A1" s="10">
        <v>1</v>
      </c>
      <c r="B1" s="11" t="s">
        <v>229</v>
      </c>
      <c r="C1" s="11"/>
    </row>
    <row r="2" spans="1:7" ht="14.25" customHeight="1" x14ac:dyDescent="0.2">
      <c r="B2" s="217" t="str">
        <f>CA_company_name&amp;" - SST "&amp;CA_current_year&amp;CA_suffix</f>
        <v>Example Re - SST 2025</v>
      </c>
    </row>
    <row r="3" spans="1:7" ht="14.25" customHeight="1" x14ac:dyDescent="0.2"/>
    <row r="4" spans="1:7" ht="14.25" customHeight="1" x14ac:dyDescent="0.2"/>
    <row r="5" spans="1:7" ht="14.25" customHeight="1" x14ac:dyDescent="0.2">
      <c r="B5" s="237" t="s">
        <v>29</v>
      </c>
    </row>
    <row r="6" spans="1:7" ht="14.25" customHeight="1" x14ac:dyDescent="0.2">
      <c r="B6" s="46"/>
    </row>
    <row r="7" spans="1:7" ht="14.25" customHeight="1" x14ac:dyDescent="0.2">
      <c r="B7" s="44" t="s">
        <v>616</v>
      </c>
    </row>
    <row r="8" spans="1:7" ht="14.25" customHeight="1" x14ac:dyDescent="0.2">
      <c r="B8" s="130" t="s">
        <v>589</v>
      </c>
    </row>
    <row r="9" spans="1:7" ht="14.25" customHeight="1" x14ac:dyDescent="0.2">
      <c r="B9" s="323"/>
    </row>
    <row r="10" spans="1:7" ht="14.25" customHeight="1" x14ac:dyDescent="0.2"/>
    <row r="11" spans="1:7" ht="14.25" customHeight="1" x14ac:dyDescent="0.2"/>
    <row r="12" spans="1:7" ht="14.25" customHeight="1" x14ac:dyDescent="0.25">
      <c r="B12" s="407" t="s">
        <v>222</v>
      </c>
    </row>
    <row r="13" spans="1:7" ht="14.25" customHeight="1" x14ac:dyDescent="0.2"/>
    <row r="14" spans="1:7" s="351" customFormat="1" ht="14.25" customHeight="1" x14ac:dyDescent="0.2">
      <c r="B14" s="1056" t="s">
        <v>28</v>
      </c>
      <c r="C14" s="1057"/>
      <c r="D14" s="1058"/>
      <c r="E14" s="363">
        <v>2025</v>
      </c>
      <c r="F14" s="353"/>
      <c r="G14" s="354"/>
    </row>
    <row r="15" spans="1:7" ht="14.25" customHeight="1" x14ac:dyDescent="0.2"/>
    <row r="16" spans="1:7" s="351" customFormat="1" ht="14.25" customHeight="1" x14ac:dyDescent="0.2">
      <c r="B16" s="1056" t="s">
        <v>223</v>
      </c>
      <c r="C16" s="1057"/>
      <c r="D16" s="1058"/>
      <c r="E16" s="628" t="s">
        <v>396</v>
      </c>
      <c r="F16" s="353"/>
      <c r="G16" s="354"/>
    </row>
    <row r="17" spans="2:7" ht="14.25" customHeight="1" x14ac:dyDescent="0.2"/>
    <row r="18" spans="2:7" s="351" customFormat="1" ht="14.25" customHeight="1" x14ac:dyDescent="0.2">
      <c r="B18" s="1056" t="s">
        <v>617</v>
      </c>
      <c r="C18" s="1057"/>
      <c r="D18" s="1058"/>
      <c r="E18" s="824"/>
      <c r="F18" s="353"/>
      <c r="G18" s="354"/>
    </row>
    <row r="19" spans="2:7" ht="14.25" customHeight="1" x14ac:dyDescent="0.2"/>
    <row r="20" spans="2:7" s="351" customFormat="1" ht="14.25" customHeight="1" x14ac:dyDescent="0.2">
      <c r="B20" s="1056" t="s">
        <v>224</v>
      </c>
      <c r="C20" s="1057"/>
      <c r="D20" s="1058"/>
      <c r="E20" s="352"/>
      <c r="F20" s="353"/>
      <c r="G20" s="354"/>
    </row>
    <row r="21" spans="2:7" ht="14.25" customHeight="1" x14ac:dyDescent="0.2"/>
    <row r="22" spans="2:7" s="351" customFormat="1" ht="14.25" customHeight="1" x14ac:dyDescent="0.2">
      <c r="B22" s="1056" t="s">
        <v>225</v>
      </c>
      <c r="C22" s="1057"/>
      <c r="D22" s="1058"/>
      <c r="E22" s="352"/>
      <c r="F22" s="353"/>
      <c r="G22" s="354"/>
    </row>
    <row r="23" spans="2:7" ht="14.25" customHeight="1" x14ac:dyDescent="0.2"/>
    <row r="24" spans="2:7" s="351" customFormat="1" ht="14.25" customHeight="1" x14ac:dyDescent="0.2">
      <c r="B24" s="1056" t="s">
        <v>25</v>
      </c>
      <c r="C24" s="1057"/>
      <c r="D24" s="1058"/>
      <c r="E24" s="352" t="s">
        <v>2</v>
      </c>
      <c r="F24" s="353"/>
      <c r="G24" s="354"/>
    </row>
    <row r="25" spans="2:7" ht="14.25" customHeight="1" x14ac:dyDescent="0.2"/>
    <row r="26" spans="2:7" ht="14.25" customHeight="1" x14ac:dyDescent="0.2">
      <c r="B26" s="1056" t="s">
        <v>625</v>
      </c>
      <c r="C26" s="1057"/>
      <c r="D26" s="1059"/>
      <c r="E26" s="616" t="s">
        <v>390</v>
      </c>
    </row>
    <row r="27" spans="2:7" ht="14.25" customHeight="1" x14ac:dyDescent="0.2">
      <c r="E27" s="6"/>
    </row>
    <row r="28" spans="2:7" s="351" customFormat="1" ht="14.25" customHeight="1" x14ac:dyDescent="0.2">
      <c r="B28" s="1056" t="s">
        <v>26</v>
      </c>
      <c r="C28" s="1057"/>
      <c r="D28" s="1058"/>
      <c r="E28" s="797">
        <f>IF(CA_SST_currency&lt;&gt;"",VLOOKUP(CA_SST_currency&amp;"/CHF",CA_exchange_rates,2,FALSE),"")</f>
        <v>1</v>
      </c>
      <c r="F28" s="353"/>
      <c r="G28" s="354"/>
    </row>
    <row r="29" spans="2:7" ht="14.25" customHeight="1" x14ac:dyDescent="0.2"/>
    <row r="30" spans="2:7" ht="14.25" customHeight="1" x14ac:dyDescent="0.2"/>
    <row r="31" spans="2:7" ht="15.75" x14ac:dyDescent="0.25">
      <c r="B31" s="627" t="s">
        <v>163</v>
      </c>
      <c r="C31" s="278"/>
      <c r="D31" s="196"/>
      <c r="E31" s="196"/>
    </row>
    <row r="32" spans="2:7" x14ac:dyDescent="0.2">
      <c r="B32" s="322"/>
      <c r="C32" s="278"/>
      <c r="D32" s="196"/>
      <c r="E32" s="196"/>
    </row>
    <row r="33" spans="2:5" x14ac:dyDescent="0.2">
      <c r="B33" s="280" t="s">
        <v>231</v>
      </c>
      <c r="C33" s="196"/>
      <c r="D33" s="278"/>
      <c r="E33" s="278"/>
    </row>
    <row r="34" spans="2:5" x14ac:dyDescent="0.2">
      <c r="B34" s="280"/>
      <c r="C34" s="196"/>
      <c r="D34" s="278"/>
      <c r="E34" s="278"/>
    </row>
    <row r="35" spans="2:5" ht="15" x14ac:dyDescent="0.2">
      <c r="B35" s="281" t="s">
        <v>164</v>
      </c>
      <c r="C35" s="279" t="s">
        <v>226</v>
      </c>
      <c r="D35" s="196"/>
      <c r="E35" s="196"/>
    </row>
    <row r="36" spans="2:5" ht="15" x14ac:dyDescent="0.2">
      <c r="B36" s="282" t="s">
        <v>12</v>
      </c>
      <c r="C36" s="279" t="s">
        <v>227</v>
      </c>
      <c r="D36" s="196"/>
      <c r="E36" s="196"/>
    </row>
    <row r="37" spans="2:5" x14ac:dyDescent="0.2">
      <c r="B37" s="196"/>
      <c r="C37" s="279"/>
      <c r="D37" s="196"/>
      <c r="E37" s="196"/>
    </row>
    <row r="38" spans="2:5" x14ac:dyDescent="0.2">
      <c r="B38" s="623" t="s">
        <v>165</v>
      </c>
      <c r="C38" s="279" t="s">
        <v>166</v>
      </c>
      <c r="D38" s="280"/>
      <c r="E38" s="280"/>
    </row>
    <row r="39" spans="2:5" ht="14.25" customHeight="1" x14ac:dyDescent="0.2">
      <c r="B39" s="624" t="s">
        <v>228</v>
      </c>
      <c r="C39" s="355" t="s">
        <v>393</v>
      </c>
    </row>
    <row r="40" spans="2:5" x14ac:dyDescent="0.2">
      <c r="B40" s="5"/>
      <c r="C40" s="5"/>
      <c r="D40" s="5"/>
    </row>
    <row r="41" spans="2:5" x14ac:dyDescent="0.2">
      <c r="B41" s="196"/>
      <c r="C41" s="196"/>
      <c r="D41" s="196"/>
      <c r="E41" s="196"/>
    </row>
    <row r="42" spans="2:5" ht="15.75" x14ac:dyDescent="0.25">
      <c r="B42" s="627" t="s">
        <v>249</v>
      </c>
      <c r="C42" s="355"/>
      <c r="D42" s="5"/>
    </row>
    <row r="43" spans="2:5" x14ac:dyDescent="0.2">
      <c r="B43" s="5"/>
      <c r="C43" s="5"/>
      <c r="D43" s="5"/>
    </row>
    <row r="44" spans="2:5" x14ac:dyDescent="0.2">
      <c r="B44" s="5" t="s">
        <v>250</v>
      </c>
      <c r="C44" s="5"/>
      <c r="D44" s="5"/>
    </row>
    <row r="45" spans="2:5" x14ac:dyDescent="0.2">
      <c r="B45" s="489"/>
      <c r="C45" s="5"/>
      <c r="D45" s="5"/>
    </row>
    <row r="46" spans="2:5" x14ac:dyDescent="0.2">
      <c r="B46" s="5"/>
      <c r="C46" s="5"/>
      <c r="D46" s="5"/>
    </row>
    <row r="47" spans="2:5" ht="15.75" x14ac:dyDescent="0.25">
      <c r="B47" s="627" t="s">
        <v>629</v>
      </c>
      <c r="C47" s="5"/>
      <c r="D47" s="5"/>
    </row>
    <row r="48" spans="2:5" x14ac:dyDescent="0.2">
      <c r="B48" s="5"/>
      <c r="C48" s="5"/>
      <c r="D48" s="5"/>
    </row>
    <row r="49" spans="2:4" x14ac:dyDescent="0.2">
      <c r="B49" s="5" t="s">
        <v>630</v>
      </c>
      <c r="C49" s="1020" t="s">
        <v>631</v>
      </c>
      <c r="D49" s="5"/>
    </row>
    <row r="50" spans="2:4" x14ac:dyDescent="0.2">
      <c r="B50" s="5" t="s">
        <v>632</v>
      </c>
      <c r="C50" s="1020" t="s">
        <v>633</v>
      </c>
      <c r="D50" s="5"/>
    </row>
    <row r="51" spans="2:4" x14ac:dyDescent="0.2">
      <c r="B51" s="5" t="s">
        <v>634</v>
      </c>
      <c r="C51" s="1020" t="s">
        <v>635</v>
      </c>
      <c r="D51" s="5"/>
    </row>
    <row r="52" spans="2:4" x14ac:dyDescent="0.2">
      <c r="B52" s="5" t="s">
        <v>636</v>
      </c>
      <c r="C52" s="1020" t="s">
        <v>637</v>
      </c>
      <c r="D52" s="5"/>
    </row>
    <row r="53" spans="2:4" x14ac:dyDescent="0.2">
      <c r="B53" s="5" t="s">
        <v>638</v>
      </c>
      <c r="C53" s="1020" t="s">
        <v>639</v>
      </c>
      <c r="D53" s="5"/>
    </row>
    <row r="54" spans="2:4" x14ac:dyDescent="0.2">
      <c r="B54" s="5" t="s">
        <v>640</v>
      </c>
      <c r="C54" s="1020" t="s">
        <v>641</v>
      </c>
      <c r="D54" s="5"/>
    </row>
    <row r="55" spans="2:4" x14ac:dyDescent="0.2">
      <c r="B55" s="5" t="s">
        <v>642</v>
      </c>
      <c r="C55" s="1020" t="s">
        <v>643</v>
      </c>
      <c r="D55" s="5"/>
    </row>
    <row r="56" spans="2:4" x14ac:dyDescent="0.2">
      <c r="B56" s="5" t="s">
        <v>644</v>
      </c>
      <c r="C56" s="1020" t="s">
        <v>645</v>
      </c>
      <c r="D56" s="5"/>
    </row>
    <row r="57" spans="2:4" x14ac:dyDescent="0.2">
      <c r="B57" s="4" t="s">
        <v>646</v>
      </c>
      <c r="C57" s="714" t="s">
        <v>647</v>
      </c>
    </row>
    <row r="58" spans="2:4" x14ac:dyDescent="0.2">
      <c r="B58" s="4" t="s">
        <v>648</v>
      </c>
      <c r="C58" s="714" t="s">
        <v>649</v>
      </c>
    </row>
    <row r="59" spans="2:4" x14ac:dyDescent="0.2">
      <c r="B59" s="4" t="s">
        <v>650</v>
      </c>
      <c r="C59" s="714" t="s">
        <v>651</v>
      </c>
    </row>
    <row r="60" spans="2:4" x14ac:dyDescent="0.2">
      <c r="B60" s="4" t="s">
        <v>652</v>
      </c>
      <c r="C60" s="714" t="s">
        <v>653</v>
      </c>
    </row>
    <row r="61" spans="2:4" x14ac:dyDescent="0.2">
      <c r="B61" s="4" t="s">
        <v>654</v>
      </c>
      <c r="C61" s="714" t="s">
        <v>655</v>
      </c>
    </row>
    <row r="62" spans="2:4" x14ac:dyDescent="0.2">
      <c r="B62" s="4" t="s">
        <v>656</v>
      </c>
      <c r="C62" s="714" t="s">
        <v>657</v>
      </c>
    </row>
    <row r="63" spans="2:4" x14ac:dyDescent="0.2">
      <c r="B63" s="4" t="s">
        <v>658</v>
      </c>
      <c r="C63" s="714" t="s">
        <v>659</v>
      </c>
    </row>
    <row r="64" spans="2:4" x14ac:dyDescent="0.2">
      <c r="B64" s="4" t="s">
        <v>660</v>
      </c>
      <c r="C64" s="714" t="s">
        <v>661</v>
      </c>
    </row>
    <row r="65" spans="2:3" x14ac:dyDescent="0.2">
      <c r="B65" s="4" t="s">
        <v>662</v>
      </c>
      <c r="C65" s="714" t="s">
        <v>663</v>
      </c>
    </row>
    <row r="66" spans="2:3" x14ac:dyDescent="0.2">
      <c r="B66" s="4" t="s">
        <v>664</v>
      </c>
      <c r="C66" s="714" t="s">
        <v>665</v>
      </c>
    </row>
    <row r="67" spans="2:3" x14ac:dyDescent="0.2">
      <c r="B67" s="4" t="s">
        <v>666</v>
      </c>
      <c r="C67" s="714" t="s">
        <v>667</v>
      </c>
    </row>
    <row r="68" spans="2:3" x14ac:dyDescent="0.2">
      <c r="B68" s="4" t="s">
        <v>668</v>
      </c>
      <c r="C68" s="714" t="s">
        <v>669</v>
      </c>
    </row>
    <row r="69" spans="2:3" x14ac:dyDescent="0.2">
      <c r="B69" s="4" t="s">
        <v>670</v>
      </c>
      <c r="C69" s="714" t="s">
        <v>671</v>
      </c>
    </row>
    <row r="70" spans="2:3" x14ac:dyDescent="0.2">
      <c r="B70" s="4" t="s">
        <v>672</v>
      </c>
      <c r="C70" s="714" t="s">
        <v>673</v>
      </c>
    </row>
    <row r="71" spans="2:3" x14ac:dyDescent="0.2">
      <c r="B71" s="4" t="s">
        <v>674</v>
      </c>
      <c r="C71" s="714" t="s">
        <v>675</v>
      </c>
    </row>
    <row r="72" spans="2:3" x14ac:dyDescent="0.2">
      <c r="B72" s="4" t="s">
        <v>676</v>
      </c>
      <c r="C72" s="714" t="s">
        <v>677</v>
      </c>
    </row>
    <row r="73" spans="2:3" x14ac:dyDescent="0.2">
      <c r="B73" s="4" t="s">
        <v>678</v>
      </c>
      <c r="C73" s="714" t="s">
        <v>679</v>
      </c>
    </row>
    <row r="74" spans="2:3" x14ac:dyDescent="0.2">
      <c r="B74" s="4" t="s">
        <v>680</v>
      </c>
      <c r="C74" s="714" t="s">
        <v>681</v>
      </c>
    </row>
    <row r="75" spans="2:3" x14ac:dyDescent="0.2">
      <c r="B75" s="4" t="s">
        <v>682</v>
      </c>
      <c r="C75" s="714" t="s">
        <v>683</v>
      </c>
    </row>
    <row r="76" spans="2:3" x14ac:dyDescent="0.2">
      <c r="B76" s="4" t="s">
        <v>684</v>
      </c>
      <c r="C76" s="714" t="s">
        <v>685</v>
      </c>
    </row>
    <row r="77" spans="2:3" x14ac:dyDescent="0.2">
      <c r="B77" s="4" t="s">
        <v>686</v>
      </c>
      <c r="C77" s="714" t="s">
        <v>687</v>
      </c>
    </row>
  </sheetData>
  <mergeCells count="8">
    <mergeCell ref="B24:D24"/>
    <mergeCell ref="B28:D28"/>
    <mergeCell ref="B14:D14"/>
    <mergeCell ref="B16:D16"/>
    <mergeCell ref="B20:D20"/>
    <mergeCell ref="B22:D22"/>
    <mergeCell ref="B18:D18"/>
    <mergeCell ref="B26:D26"/>
  </mergeCells>
  <dataValidations count="1">
    <dataValidation type="list" allowBlank="1" showInputMessage="1" showErrorMessage="1" sqref="E24" xr:uid="{00000000-0002-0000-0000-000000000000}">
      <formula1>CA_currencies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CA_prescribed_parameters!$B$67</xm:f>
          </x14:formula1>
          <xm:sqref>E26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539C"/>
  </sheetPr>
  <dimension ref="A1:E49"/>
  <sheetViews>
    <sheetView showGridLines="0" zoomScale="90" zoomScaleNormal="90" workbookViewId="0">
      <selection activeCell="A2" sqref="A2"/>
    </sheetView>
  </sheetViews>
  <sheetFormatPr defaultColWidth="11.42578125" defaultRowHeight="12.75" x14ac:dyDescent="0.2"/>
  <cols>
    <col min="1" max="1" width="5.5703125" style="4" customWidth="1"/>
    <col min="2" max="2" width="15.5703125" style="4" customWidth="1"/>
    <col min="3" max="3" width="29.140625" style="4" customWidth="1"/>
    <col min="4" max="4" width="81.5703125" style="4" customWidth="1"/>
    <col min="5" max="5" width="76.28515625" style="4" customWidth="1"/>
    <col min="6" max="6" width="11.42578125" style="4" customWidth="1"/>
    <col min="7" max="16384" width="11.42578125" style="4"/>
  </cols>
  <sheetData>
    <row r="1" spans="1:4" s="8" customFormat="1" ht="20.100000000000001" customHeight="1" x14ac:dyDescent="0.25">
      <c r="A1" s="10">
        <v>2</v>
      </c>
      <c r="B1" s="11" t="s">
        <v>230</v>
      </c>
      <c r="C1" s="11"/>
    </row>
    <row r="2" spans="1:4" ht="14.25" customHeight="1" x14ac:dyDescent="0.2">
      <c r="B2" s="217" t="str">
        <f>CA_company_name&amp;" - SST "&amp;CA_current_year&amp;CA_suffix</f>
        <v>Example Re - SST 2025</v>
      </c>
    </row>
    <row r="3" spans="1:4" ht="14.25" customHeight="1" x14ac:dyDescent="0.2"/>
    <row r="4" spans="1:4" ht="14.25" customHeight="1" x14ac:dyDescent="0.2"/>
    <row r="5" spans="1:4" ht="14.25" customHeight="1" x14ac:dyDescent="0.2">
      <c r="B5" s="237" t="s">
        <v>18</v>
      </c>
      <c r="C5" s="46"/>
    </row>
    <row r="6" spans="1:4" ht="14.25" customHeight="1" x14ac:dyDescent="0.2">
      <c r="B6" s="46"/>
      <c r="C6" s="46"/>
    </row>
    <row r="7" spans="1:4" ht="14.25" customHeight="1" x14ac:dyDescent="0.2">
      <c r="B7" s="52" t="s">
        <v>0</v>
      </c>
      <c r="C7" s="52" t="s">
        <v>13</v>
      </c>
      <c r="D7" s="52" t="s">
        <v>159</v>
      </c>
    </row>
    <row r="8" spans="1:4" ht="39" hidden="1" customHeight="1" x14ac:dyDescent="0.2">
      <c r="B8" s="1031" t="s">
        <v>612</v>
      </c>
      <c r="C8" s="1032" t="s">
        <v>235</v>
      </c>
      <c r="D8" s="1032" t="s">
        <v>590</v>
      </c>
    </row>
    <row r="9" spans="1:4" ht="40.5" hidden="1" customHeight="1" x14ac:dyDescent="0.2">
      <c r="B9" s="349" t="s">
        <v>618</v>
      </c>
      <c r="C9" s="350" t="s">
        <v>619</v>
      </c>
      <c r="D9" s="825" t="s">
        <v>620</v>
      </c>
    </row>
    <row r="10" spans="1:4" ht="40.5" hidden="1" customHeight="1" x14ac:dyDescent="0.2">
      <c r="B10" s="1027" t="s">
        <v>622</v>
      </c>
      <c r="C10" s="827" t="s">
        <v>623</v>
      </c>
      <c r="D10" s="828" t="s">
        <v>624</v>
      </c>
    </row>
    <row r="11" spans="1:4" s="325" customFormat="1" ht="40.5" hidden="1" customHeight="1" x14ac:dyDescent="0.2">
      <c r="B11" s="1027" t="s">
        <v>622</v>
      </c>
      <c r="C11" s="827" t="s">
        <v>626</v>
      </c>
      <c r="D11" s="828" t="s">
        <v>627</v>
      </c>
    </row>
    <row r="12" spans="1:4" s="325" customFormat="1" ht="40.5" hidden="1" customHeight="1" x14ac:dyDescent="0.2">
      <c r="B12" s="1027" t="s">
        <v>622</v>
      </c>
      <c r="C12" s="827" t="s">
        <v>626</v>
      </c>
      <c r="D12" s="828" t="s">
        <v>688</v>
      </c>
    </row>
    <row r="13" spans="1:4" s="325" customFormat="1" ht="40.5" hidden="1" customHeight="1" x14ac:dyDescent="0.2">
      <c r="B13" s="1027" t="s">
        <v>622</v>
      </c>
      <c r="C13" s="827" t="s">
        <v>235</v>
      </c>
      <c r="D13" s="828" t="s">
        <v>628</v>
      </c>
    </row>
    <row r="14" spans="1:4" s="325" customFormat="1" ht="40.5" hidden="1" customHeight="1" x14ac:dyDescent="0.2">
      <c r="B14" s="1028" t="s">
        <v>689</v>
      </c>
      <c r="C14" s="1029" t="s">
        <v>235</v>
      </c>
      <c r="D14" s="1030" t="s">
        <v>690</v>
      </c>
    </row>
    <row r="15" spans="1:4" s="65" customFormat="1" ht="40.5" hidden="1" customHeight="1" x14ac:dyDescent="0.2">
      <c r="B15" s="1035" t="s">
        <v>693</v>
      </c>
      <c r="C15" s="1033" t="s">
        <v>694</v>
      </c>
      <c r="D15" s="1034" t="s">
        <v>695</v>
      </c>
    </row>
    <row r="16" spans="1:4" s="65" customFormat="1" ht="40.5" hidden="1" customHeight="1" x14ac:dyDescent="0.2">
      <c r="B16" s="1035" t="s">
        <v>696</v>
      </c>
      <c r="C16" s="1033" t="s">
        <v>697</v>
      </c>
      <c r="D16" s="1034" t="s">
        <v>698</v>
      </c>
    </row>
    <row r="17" spans="2:4" s="65" customFormat="1" ht="40.5" hidden="1" customHeight="1" x14ac:dyDescent="0.2">
      <c r="B17" s="1028" t="s">
        <v>699</v>
      </c>
      <c r="C17" s="1029" t="s">
        <v>235</v>
      </c>
      <c r="D17" s="1030" t="s">
        <v>700</v>
      </c>
    </row>
    <row r="18" spans="2:4" s="65" customFormat="1" ht="40.5" hidden="1" customHeight="1" x14ac:dyDescent="0.2">
      <c r="B18" s="1035" t="s">
        <v>702</v>
      </c>
      <c r="C18" s="1034" t="s">
        <v>706</v>
      </c>
      <c r="D18" s="1030" t="s">
        <v>705</v>
      </c>
    </row>
    <row r="19" spans="2:4" s="65" customFormat="1" ht="40.5" hidden="1" customHeight="1" x14ac:dyDescent="0.2">
      <c r="B19" s="1035" t="s">
        <v>707</v>
      </c>
      <c r="C19" s="1033" t="s">
        <v>703</v>
      </c>
      <c r="D19" s="1034" t="s">
        <v>704</v>
      </c>
    </row>
    <row r="20" spans="2:4" s="65" customFormat="1" ht="40.5" hidden="1" customHeight="1" x14ac:dyDescent="0.2">
      <c r="B20" s="1028" t="s">
        <v>708</v>
      </c>
      <c r="C20" s="1029" t="s">
        <v>235</v>
      </c>
      <c r="D20" s="1030" t="s">
        <v>709</v>
      </c>
    </row>
    <row r="21" spans="2:4" s="65" customFormat="1" ht="40.5" hidden="1" customHeight="1" x14ac:dyDescent="0.2">
      <c r="B21" s="1037" t="s">
        <v>710</v>
      </c>
      <c r="C21" s="1033" t="s">
        <v>697</v>
      </c>
      <c r="D21" s="1034" t="s">
        <v>711</v>
      </c>
    </row>
    <row r="22" spans="2:4" s="65" customFormat="1" ht="40.5" customHeight="1" x14ac:dyDescent="0.2">
      <c r="B22" s="1028" t="s">
        <v>712</v>
      </c>
      <c r="C22" s="1029" t="s">
        <v>235</v>
      </c>
      <c r="D22" s="1030" t="s">
        <v>713</v>
      </c>
    </row>
    <row r="23" spans="2:4" s="65" customFormat="1" ht="40.5" customHeight="1" x14ac:dyDescent="0.2">
      <c r="B23" s="1027" t="s">
        <v>714</v>
      </c>
      <c r="C23" s="1033" t="s">
        <v>697</v>
      </c>
      <c r="D23" s="1034" t="s">
        <v>715</v>
      </c>
    </row>
    <row r="24" spans="2:4" s="65" customFormat="1" ht="40.5" customHeight="1" x14ac:dyDescent="0.2">
      <c r="B24" s="1035" t="s">
        <v>720</v>
      </c>
      <c r="C24" s="1033" t="s">
        <v>721</v>
      </c>
      <c r="D24" s="1034" t="s">
        <v>723</v>
      </c>
    </row>
    <row r="25" spans="2:4" s="65" customFormat="1" ht="40.5" customHeight="1" x14ac:dyDescent="0.2">
      <c r="B25" s="1035" t="s">
        <v>720</v>
      </c>
      <c r="C25" s="1033" t="s">
        <v>721</v>
      </c>
      <c r="D25" s="1034" t="s">
        <v>737</v>
      </c>
    </row>
    <row r="26" spans="2:4" s="65" customFormat="1" ht="40.5" customHeight="1" x14ac:dyDescent="0.2">
      <c r="B26" s="1035" t="s">
        <v>720</v>
      </c>
      <c r="C26" s="1033" t="s">
        <v>694</v>
      </c>
      <c r="D26" s="1034" t="s">
        <v>724</v>
      </c>
    </row>
    <row r="27" spans="2:4" s="65" customFormat="1" ht="40.5" customHeight="1" x14ac:dyDescent="0.2">
      <c r="B27" s="1035" t="s">
        <v>720</v>
      </c>
      <c r="C27" s="1033" t="s">
        <v>706</v>
      </c>
      <c r="D27" s="1034" t="s">
        <v>743</v>
      </c>
    </row>
    <row r="28" spans="2:4" s="65" customFormat="1" ht="40.5" customHeight="1" x14ac:dyDescent="0.2">
      <c r="B28" s="1028" t="s">
        <v>720</v>
      </c>
      <c r="C28" s="1029" t="s">
        <v>235</v>
      </c>
      <c r="D28" s="1030" t="s">
        <v>726</v>
      </c>
    </row>
    <row r="29" spans="2:4" s="65" customFormat="1" ht="40.5" customHeight="1" x14ac:dyDescent="0.2">
      <c r="B29" s="349" t="s">
        <v>714</v>
      </c>
      <c r="C29" s="1033" t="s">
        <v>697</v>
      </c>
      <c r="D29" s="1034" t="s">
        <v>744</v>
      </c>
    </row>
    <row r="30" spans="2:4" s="325" customFormat="1" ht="40.5" customHeight="1" x14ac:dyDescent="0.2">
      <c r="B30" s="826"/>
      <c r="C30" s="827"/>
      <c r="D30" s="828"/>
    </row>
    <row r="31" spans="2:4" ht="14.25" customHeight="1" x14ac:dyDescent="0.2">
      <c r="B31" s="492"/>
      <c r="C31" s="492"/>
      <c r="D31" s="492"/>
    </row>
    <row r="32" spans="2:4" x14ac:dyDescent="0.2">
      <c r="B32" s="5"/>
      <c r="C32" s="5"/>
      <c r="D32" s="5"/>
    </row>
    <row r="33" spans="2:5" x14ac:dyDescent="0.2">
      <c r="B33" s="5"/>
      <c r="C33" s="5"/>
      <c r="D33" s="5"/>
    </row>
    <row r="34" spans="2:5" x14ac:dyDescent="0.2">
      <c r="B34" s="196"/>
      <c r="C34" s="196"/>
      <c r="D34" s="196"/>
      <c r="E34" s="196"/>
    </row>
    <row r="35" spans="2:5" x14ac:dyDescent="0.2">
      <c r="B35" s="5"/>
      <c r="C35" s="5"/>
      <c r="D35" s="5"/>
    </row>
    <row r="36" spans="2:5" x14ac:dyDescent="0.2">
      <c r="B36" s="5"/>
      <c r="C36" s="5"/>
      <c r="D36" s="5"/>
    </row>
    <row r="37" spans="2:5" x14ac:dyDescent="0.2">
      <c r="B37" s="5"/>
      <c r="C37" s="5"/>
      <c r="D37" s="5"/>
    </row>
    <row r="38" spans="2:5" x14ac:dyDescent="0.2">
      <c r="B38" s="5"/>
      <c r="C38" s="5"/>
      <c r="D38" s="5"/>
    </row>
    <row r="39" spans="2:5" x14ac:dyDescent="0.2">
      <c r="B39" s="5"/>
      <c r="C39" s="5"/>
      <c r="D39" s="5"/>
    </row>
    <row r="40" spans="2:5" x14ac:dyDescent="0.2">
      <c r="B40" s="5"/>
      <c r="C40" s="5"/>
      <c r="D40" s="5"/>
    </row>
    <row r="41" spans="2:5" x14ac:dyDescent="0.2">
      <c r="B41" s="5"/>
      <c r="C41" s="5"/>
      <c r="D41" s="5"/>
    </row>
    <row r="42" spans="2:5" x14ac:dyDescent="0.2">
      <c r="B42" s="5"/>
      <c r="C42" s="5"/>
      <c r="D42" s="5"/>
    </row>
    <row r="43" spans="2:5" x14ac:dyDescent="0.2">
      <c r="B43" s="5"/>
      <c r="C43" s="5"/>
      <c r="D43" s="5"/>
    </row>
    <row r="44" spans="2:5" x14ac:dyDescent="0.2">
      <c r="B44" s="5"/>
      <c r="C44" s="5"/>
      <c r="D44" s="5"/>
    </row>
    <row r="45" spans="2:5" x14ac:dyDescent="0.2">
      <c r="B45" s="5"/>
      <c r="C45" s="5"/>
      <c r="D45" s="5"/>
    </row>
    <row r="46" spans="2:5" x14ac:dyDescent="0.2">
      <c r="B46" s="5"/>
      <c r="C46" s="5"/>
      <c r="D46" s="5"/>
    </row>
    <row r="47" spans="2:5" x14ac:dyDescent="0.2">
      <c r="B47" s="5"/>
      <c r="C47" s="5"/>
      <c r="D47" s="5"/>
    </row>
    <row r="48" spans="2:5" x14ac:dyDescent="0.2">
      <c r="B48" s="5"/>
      <c r="C48" s="5"/>
      <c r="D48" s="5"/>
    </row>
    <row r="49" spans="2:4" x14ac:dyDescent="0.2">
      <c r="B49" s="5"/>
      <c r="C49" s="5"/>
      <c r="D49" s="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539E"/>
  </sheetPr>
  <dimension ref="A1:AZ94"/>
  <sheetViews>
    <sheetView showGridLines="0" zoomScale="90" zoomScaleNormal="90" workbookViewId="0">
      <selection activeCell="A2" sqref="A2"/>
    </sheetView>
  </sheetViews>
  <sheetFormatPr defaultColWidth="11.42578125" defaultRowHeight="12.75" x14ac:dyDescent="0.2"/>
  <cols>
    <col min="1" max="1" width="5.5703125" style="4" customWidth="1"/>
    <col min="2" max="2" width="22.28515625" style="4" customWidth="1"/>
    <col min="3" max="3" width="19.140625" style="4" customWidth="1"/>
    <col min="4" max="4" width="14" style="4" customWidth="1"/>
    <col min="5" max="5" width="10.42578125" style="4" bestFit="1" customWidth="1"/>
    <col min="6" max="6" width="10.5703125" style="4" customWidth="1"/>
    <col min="7" max="52" width="8.85546875" style="4" customWidth="1"/>
    <col min="53" max="16384" width="11.42578125" style="4"/>
  </cols>
  <sheetData>
    <row r="1" spans="1:52" ht="20.100000000000001" customHeight="1" x14ac:dyDescent="0.2">
      <c r="A1" s="10">
        <v>3</v>
      </c>
      <c r="B1" s="11" t="s">
        <v>287</v>
      </c>
      <c r="E1" s="6"/>
      <c r="F1" s="6"/>
      <c r="G1" s="6"/>
      <c r="H1" s="6"/>
      <c r="I1" s="6"/>
      <c r="J1" s="6"/>
      <c r="K1" s="6"/>
      <c r="L1" s="6"/>
      <c r="M1" s="6"/>
      <c r="N1" s="6"/>
      <c r="O1" s="6"/>
    </row>
    <row r="2" spans="1:52" x14ac:dyDescent="0.2">
      <c r="B2" s="217" t="str">
        <f>CA_company_name&amp;" - SST "&amp;CA_current_year&amp;CA_suffix</f>
        <v>Example Re - SST 2025</v>
      </c>
    </row>
    <row r="5" spans="1:52" ht="15.75" x14ac:dyDescent="0.25">
      <c r="B5" s="237" t="str">
        <f>"Currency related parameters per 31.12."&amp;CA_current_year-1</f>
        <v>Currency related parameters per 31.12.2024</v>
      </c>
      <c r="D5" s="360"/>
      <c r="E5" s="360"/>
      <c r="F5" s="358"/>
      <c r="G5" s="359"/>
      <c r="H5" s="360"/>
      <c r="I5" s="359"/>
      <c r="J5" s="359"/>
      <c r="K5" s="53"/>
    </row>
    <row r="6" spans="1:52" ht="15.75" x14ac:dyDescent="0.25">
      <c r="B6" s="237"/>
      <c r="D6" s="360"/>
      <c r="F6" s="358"/>
      <c r="G6" s="359"/>
      <c r="H6" s="360"/>
      <c r="I6" s="359"/>
      <c r="J6" s="359"/>
      <c r="K6" s="53"/>
    </row>
    <row r="7" spans="1:52" s="9" customFormat="1" ht="20.100000000000001" customHeight="1" x14ac:dyDescent="0.2">
      <c r="B7" s="46" t="s">
        <v>234</v>
      </c>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row>
    <row r="8" spans="1:52" x14ac:dyDescent="0.2">
      <c r="B8" s="54" t="s">
        <v>30</v>
      </c>
      <c r="C8" s="55">
        <v>1</v>
      </c>
      <c r="D8" s="55">
        <v>2</v>
      </c>
      <c r="E8" s="55">
        <v>3</v>
      </c>
      <c r="F8" s="55">
        <v>4</v>
      </c>
      <c r="G8" s="55">
        <v>5</v>
      </c>
      <c r="H8" s="55">
        <v>6</v>
      </c>
      <c r="I8" s="55">
        <v>7</v>
      </c>
      <c r="J8" s="55">
        <v>8</v>
      </c>
      <c r="K8" s="55">
        <v>9</v>
      </c>
      <c r="L8" s="55">
        <v>10</v>
      </c>
      <c r="M8" s="55">
        <v>11</v>
      </c>
      <c r="N8" s="55">
        <v>12</v>
      </c>
      <c r="O8" s="55">
        <v>13</v>
      </c>
      <c r="P8" s="55">
        <v>14</v>
      </c>
      <c r="Q8" s="55">
        <v>15</v>
      </c>
      <c r="R8" s="55">
        <v>16</v>
      </c>
      <c r="S8" s="55">
        <v>17</v>
      </c>
      <c r="T8" s="55">
        <v>18</v>
      </c>
      <c r="U8" s="55">
        <v>19</v>
      </c>
      <c r="V8" s="55">
        <v>20</v>
      </c>
      <c r="W8" s="55">
        <v>21</v>
      </c>
      <c r="X8" s="55">
        <v>22</v>
      </c>
      <c r="Y8" s="55">
        <v>23</v>
      </c>
      <c r="Z8" s="55">
        <v>24</v>
      </c>
      <c r="AA8" s="55">
        <v>25</v>
      </c>
      <c r="AB8" s="55">
        <v>26</v>
      </c>
      <c r="AC8" s="55">
        <v>27</v>
      </c>
      <c r="AD8" s="55">
        <v>28</v>
      </c>
      <c r="AE8" s="55">
        <v>29</v>
      </c>
      <c r="AF8" s="55">
        <v>30</v>
      </c>
      <c r="AG8" s="55">
        <v>31</v>
      </c>
      <c r="AH8" s="55">
        <v>32</v>
      </c>
      <c r="AI8" s="55">
        <v>33</v>
      </c>
      <c r="AJ8" s="55">
        <v>34</v>
      </c>
      <c r="AK8" s="55">
        <v>35</v>
      </c>
      <c r="AL8" s="55">
        <v>36</v>
      </c>
      <c r="AM8" s="55">
        <v>37</v>
      </c>
      <c r="AN8" s="55">
        <v>38</v>
      </c>
      <c r="AO8" s="55">
        <v>39</v>
      </c>
      <c r="AP8" s="55">
        <v>40</v>
      </c>
      <c r="AQ8" s="55">
        <v>41</v>
      </c>
      <c r="AR8" s="55">
        <v>42</v>
      </c>
      <c r="AS8" s="55">
        <v>43</v>
      </c>
      <c r="AT8" s="55">
        <v>44</v>
      </c>
      <c r="AU8" s="55">
        <v>45</v>
      </c>
      <c r="AV8" s="55">
        <v>46</v>
      </c>
      <c r="AW8" s="55">
        <v>47</v>
      </c>
      <c r="AX8" s="55">
        <v>48</v>
      </c>
      <c r="AY8" s="55">
        <v>49</v>
      </c>
      <c r="AZ8" s="56">
        <v>50</v>
      </c>
    </row>
    <row r="9" spans="1:52" x14ac:dyDescent="0.2">
      <c r="B9" s="229" t="s">
        <v>2</v>
      </c>
      <c r="C9" s="1051">
        <v>9.1420006628673001E-2</v>
      </c>
      <c r="D9" s="1051">
        <v>4.0545125003177418E-3</v>
      </c>
      <c r="E9" s="1051">
        <v>2.5688580647931225E-2</v>
      </c>
      <c r="F9" s="1051">
        <v>7.1238121760042183E-2</v>
      </c>
      <c r="G9" s="1051">
        <v>0.12102185850064728</v>
      </c>
      <c r="H9" s="1051">
        <v>0.16900319963351063</v>
      </c>
      <c r="I9" s="1051">
        <v>0.2130446566205757</v>
      </c>
      <c r="J9" s="1051">
        <v>0.25242676210057713</v>
      </c>
      <c r="K9" s="1051">
        <v>0.28702449550792597</v>
      </c>
      <c r="L9" s="1051">
        <v>0.31698122566639064</v>
      </c>
      <c r="M9" s="1051">
        <v>0.34106051021147721</v>
      </c>
      <c r="N9" s="1051">
        <v>0.36073302415180475</v>
      </c>
      <c r="O9" s="1051">
        <v>0.37765677721910418</v>
      </c>
      <c r="P9" s="1051">
        <v>0.39301092012267169</v>
      </c>
      <c r="Q9" s="1051">
        <v>0.40766116217987314</v>
      </c>
      <c r="R9" s="1051">
        <v>0.42214444521131433</v>
      </c>
      <c r="S9" s="1051">
        <v>0.43643573557035076</v>
      </c>
      <c r="T9" s="1051">
        <v>0.4504254371872296</v>
      </c>
      <c r="U9" s="1051">
        <v>0.46404082764701649</v>
      </c>
      <c r="V9" s="1051">
        <v>0.47723540291886302</v>
      </c>
      <c r="W9" s="1051">
        <v>0.48998143201393063</v>
      </c>
      <c r="X9" s="1051">
        <v>0.50226467835305932</v>
      </c>
      <c r="Y9" s="1051">
        <v>0.51408061087023782</v>
      </c>
      <c r="Z9" s="1051">
        <v>0.52543165616536491</v>
      </c>
      <c r="AA9" s="1051">
        <v>0.53632518866413292</v>
      </c>
      <c r="AB9" s="1051">
        <v>0.54677205062152456</v>
      </c>
      <c r="AC9" s="1051">
        <v>0.5567854567914754</v>
      </c>
      <c r="AD9" s="1051">
        <v>0.5663801811167879</v>
      </c>
      <c r="AE9" s="1051">
        <v>0.57557195196213939</v>
      </c>
      <c r="AF9" s="1051">
        <v>0.58437700270335124</v>
      </c>
      <c r="AG9" s="1051">
        <v>0.59281173878198423</v>
      </c>
      <c r="AH9" s="1051">
        <v>0.6008924925281045</v>
      </c>
      <c r="AI9" s="1051">
        <v>0.60863534440147582</v>
      </c>
      <c r="AJ9" s="1051">
        <v>0.61605599464953364</v>
      </c>
      <c r="AK9" s="1051">
        <v>0.62316967331097484</v>
      </c>
      <c r="AL9" s="1051">
        <v>0.62999107940411303</v>
      </c>
      <c r="AM9" s="1051">
        <v>0.63653434231369932</v>
      </c>
      <c r="AN9" s="1051">
        <v>0.64281300002382302</v>
      </c>
      <c r="AO9" s="1051">
        <v>0.64883999008129578</v>
      </c>
      <c r="AP9" s="1051">
        <v>0.65462765011627955</v>
      </c>
      <c r="AQ9" s="1051">
        <v>0.66018772546705407</v>
      </c>
      <c r="AR9" s="1051">
        <v>0.66553138201039808</v>
      </c>
      <c r="AS9" s="1051">
        <v>0.67066922272747131</v>
      </c>
      <c r="AT9" s="1051">
        <v>0.67561130686695225</v>
      </c>
      <c r="AU9" s="1051">
        <v>0.68036717082569087</v>
      </c>
      <c r="AV9" s="1051">
        <v>0.6849458500687966</v>
      </c>
      <c r="AW9" s="1051">
        <v>0.68935590156873339</v>
      </c>
      <c r="AX9" s="1051">
        <v>0.69360542636642819</v>
      </c>
      <c r="AY9" s="1051">
        <v>0.69770209195467725</v>
      </c>
      <c r="AZ9" s="1051">
        <v>0.70165315425989583</v>
      </c>
    </row>
    <row r="10" spans="1:52" x14ac:dyDescent="0.2">
      <c r="B10" s="230" t="s">
        <v>3</v>
      </c>
      <c r="C10" s="1052">
        <v>2.0420000000001881</v>
      </c>
      <c r="D10" s="1052">
        <v>1.8940000000001511</v>
      </c>
      <c r="E10" s="1052">
        <v>1.8890000000001406</v>
      </c>
      <c r="F10" s="1052">
        <v>1.9200000000001438</v>
      </c>
      <c r="G10" s="1052">
        <v>1.9480000000001274</v>
      </c>
      <c r="H10" s="1052">
        <v>1.9740000000001423</v>
      </c>
      <c r="I10" s="1052">
        <v>1.9980000000001441</v>
      </c>
      <c r="J10" s="1052">
        <v>2.0230000000001302</v>
      </c>
      <c r="K10" s="1052">
        <v>2.047000000000132</v>
      </c>
      <c r="L10" s="1052">
        <v>2.0700000000001051</v>
      </c>
      <c r="M10" s="1052">
        <v>2.09098223325348</v>
      </c>
      <c r="N10" s="1052">
        <v>2.1085813934141662</v>
      </c>
      <c r="O10" s="1052">
        <v>2.1217651108195623</v>
      </c>
      <c r="P10" s="1052">
        <v>2.1297696106594266</v>
      </c>
      <c r="Q10" s="1052">
        <v>2.1320000000000894</v>
      </c>
      <c r="R10" s="1052">
        <v>2.1281734028127719</v>
      </c>
      <c r="S10" s="1052">
        <v>2.118794981119021</v>
      </c>
      <c r="T10" s="1052">
        <v>2.1043999367520883</v>
      </c>
      <c r="U10" s="1052">
        <v>2.0853757852443922</v>
      </c>
      <c r="V10" s="1052">
        <v>2.0620000000000971</v>
      </c>
      <c r="W10" s="1052">
        <v>2.0347565513568977</v>
      </c>
      <c r="X10" s="1052">
        <v>2.0051049078744221</v>
      </c>
      <c r="Y10" s="1052">
        <v>1.9744541149917527</v>
      </c>
      <c r="Z10" s="1052">
        <v>1.943919016696305</v>
      </c>
      <c r="AA10" s="1052">
        <v>1.9143831105737252</v>
      </c>
      <c r="AB10" s="1052">
        <v>1.8865487377537127</v>
      </c>
      <c r="AC10" s="1052">
        <v>1.8609775359372804</v>
      </c>
      <c r="AD10" s="1052">
        <v>1.8381233436827182</v>
      </c>
      <c r="AE10" s="1052">
        <v>1.8183592342499555</v>
      </c>
      <c r="AF10" s="1052">
        <v>1.8020000000000591</v>
      </c>
      <c r="AG10" s="1052">
        <v>1.7891703787293212</v>
      </c>
      <c r="AH10" s="1052">
        <v>1.7794123855361832</v>
      </c>
      <c r="AI10" s="1052">
        <v>1.7722116273286126</v>
      </c>
      <c r="AJ10" s="1052">
        <v>1.7671409187577591</v>
      </c>
      <c r="AK10" s="1052">
        <v>1.7638443646788238</v>
      </c>
      <c r="AL10" s="1052">
        <v>1.7620246219666846</v>
      </c>
      <c r="AM10" s="1052">
        <v>1.7614326452239037</v>
      </c>
      <c r="AN10" s="1052">
        <v>1.7618593865562193</v>
      </c>
      <c r="AO10" s="1052">
        <v>1.763129042611089</v>
      </c>
      <c r="AP10" s="1052">
        <v>1.7650935342335528</v>
      </c>
      <c r="AQ10" s="1052">
        <v>1.7676279736917655</v>
      </c>
      <c r="AR10" s="1052">
        <v>1.7706269273846553</v>
      </c>
      <c r="AS10" s="1052">
        <v>1.7740013225360229</v>
      </c>
      <c r="AT10" s="1052">
        <v>1.7776758777005464</v>
      </c>
      <c r="AU10" s="1052">
        <v>1.7815869612314295</v>
      </c>
      <c r="AV10" s="1052">
        <v>1.7856808008650749</v>
      </c>
      <c r="AW10" s="1052">
        <v>1.7899119825129262</v>
      </c>
      <c r="AX10" s="1052">
        <v>1.7942421881518955</v>
      </c>
      <c r="AY10" s="1052">
        <v>1.7986391320777173</v>
      </c>
      <c r="AZ10" s="1052">
        <v>1.8030756622676281</v>
      </c>
    </row>
    <row r="11" spans="1:52" x14ac:dyDescent="0.2">
      <c r="B11" s="230" t="s">
        <v>4</v>
      </c>
      <c r="C11" s="1052">
        <v>4.1759000000014312</v>
      </c>
      <c r="D11" s="1052">
        <v>4.0755978084781042</v>
      </c>
      <c r="E11" s="1052">
        <v>4.0523287909896011</v>
      </c>
      <c r="F11" s="1052">
        <v>4.0389874311639318</v>
      </c>
      <c r="G11" s="1052">
        <v>4.036239472180303</v>
      </c>
      <c r="H11" s="1052">
        <v>4.0421468754170631</v>
      </c>
      <c r="I11" s="1052">
        <v>4.0485532654243039</v>
      </c>
      <c r="J11" s="1052">
        <v>4.0559944310448515</v>
      </c>
      <c r="K11" s="1052">
        <v>4.0641821654694654</v>
      </c>
      <c r="L11" s="1052">
        <v>4.0743689655504012</v>
      </c>
      <c r="M11" s="1052">
        <v>4.0876748897950455</v>
      </c>
      <c r="N11" s="1052">
        <v>4.1020725661557123</v>
      </c>
      <c r="O11" s="1052">
        <v>4.1154287078137175</v>
      </c>
      <c r="P11" s="1052">
        <v>4.1261464558041805</v>
      </c>
      <c r="Q11" s="1052">
        <v>4.1329672663369399</v>
      </c>
      <c r="R11" s="1052">
        <v>4.1351256359462019</v>
      </c>
      <c r="S11" s="1052">
        <v>4.1329924135625529</v>
      </c>
      <c r="T11" s="1052">
        <v>4.127055279683467</v>
      </c>
      <c r="U11" s="1052">
        <v>4.1176590425643367</v>
      </c>
      <c r="V11" s="1052">
        <v>4.105039835842339</v>
      </c>
      <c r="W11" s="1052">
        <v>4.0893868727392313</v>
      </c>
      <c r="X11" s="1052">
        <v>4.0709603591996713</v>
      </c>
      <c r="Y11" s="1052">
        <v>4.0499762519157212</v>
      </c>
      <c r="Z11" s="1052">
        <v>4.0265827582917746</v>
      </c>
      <c r="AA11" s="1052">
        <v>4.000873483491163</v>
      </c>
      <c r="AB11" s="1052">
        <v>3.9728976948818273</v>
      </c>
      <c r="AC11" s="1052">
        <v>3.9426684992117211</v>
      </c>
      <c r="AD11" s="1052">
        <v>3.910169508891248</v>
      </c>
      <c r="AE11" s="1052">
        <v>3.8753604218604298</v>
      </c>
      <c r="AF11" s="1052">
        <v>3.8381818318133698</v>
      </c>
      <c r="AG11" s="1052">
        <v>3.798722263032972</v>
      </c>
      <c r="AH11" s="1052">
        <v>3.7576624877151632</v>
      </c>
      <c r="AI11" s="1052">
        <v>3.7157155467689273</v>
      </c>
      <c r="AJ11" s="1052">
        <v>3.673471872361378</v>
      </c>
      <c r="AK11" s="1052">
        <v>3.6314176153020572</v>
      </c>
      <c r="AL11" s="1052">
        <v>3.589950697803701</v>
      </c>
      <c r="AM11" s="1052">
        <v>3.5493948305141743</v>
      </c>
      <c r="AN11" s="1052">
        <v>3.5100117124146513</v>
      </c>
      <c r="AO11" s="1052">
        <v>3.47201161657269</v>
      </c>
      <c r="AP11" s="1052">
        <v>3.4355625510611443</v>
      </c>
      <c r="AQ11" s="1052">
        <v>3.4007981712574242</v>
      </c>
      <c r="AR11" s="1052">
        <v>3.3678246067384343</v>
      </c>
      <c r="AS11" s="1052">
        <v>3.3367263530722502</v>
      </c>
      <c r="AT11" s="1052">
        <v>3.3075713662076289</v>
      </c>
      <c r="AU11" s="1052">
        <v>3.2804154851961975</v>
      </c>
      <c r="AV11" s="1052">
        <v>3.2553062979794767</v>
      </c>
      <c r="AW11" s="1052">
        <v>3.2322865552518065</v>
      </c>
      <c r="AX11" s="1052">
        <v>3.2113972292586945</v>
      </c>
      <c r="AY11" s="1052">
        <v>3.1926803080906119</v>
      </c>
      <c r="AZ11" s="1052">
        <v>3.176181411884027</v>
      </c>
    </row>
    <row r="12" spans="1:52" x14ac:dyDescent="0.2">
      <c r="B12" s="230" t="s">
        <v>5</v>
      </c>
      <c r="C12" s="1053">
        <v>4.4558800000001231</v>
      </c>
      <c r="D12" s="1053">
        <v>4.2645796685589321</v>
      </c>
      <c r="E12" s="1053">
        <v>4.154955289228135</v>
      </c>
      <c r="F12" s="1053">
        <v>4.083659199331402</v>
      </c>
      <c r="G12" s="1053">
        <v>4.0388246301482411</v>
      </c>
      <c r="H12" s="1053">
        <v>4.0165244285765178</v>
      </c>
      <c r="I12" s="1053">
        <v>4.0142485073837442</v>
      </c>
      <c r="J12" s="1053">
        <v>4.0256532432265235</v>
      </c>
      <c r="K12" s="1053">
        <v>4.0467883309640129</v>
      </c>
      <c r="L12" s="1053">
        <v>4.0718573287258142</v>
      </c>
      <c r="M12" s="1053">
        <v>4.1025481956807219</v>
      </c>
      <c r="N12" s="1053">
        <v>4.136279920335606</v>
      </c>
      <c r="O12" s="1053">
        <v>4.1699736846904534</v>
      </c>
      <c r="P12" s="1053">
        <v>4.2014141189400167</v>
      </c>
      <c r="Q12" s="1053">
        <v>4.2289297880090171</v>
      </c>
      <c r="R12" s="1053">
        <v>4.2515335165052459</v>
      </c>
      <c r="S12" s="1053">
        <v>4.2696713229831706</v>
      </c>
      <c r="T12" s="1053">
        <v>4.283961326210628</v>
      </c>
      <c r="U12" s="1053">
        <v>4.2948698417401454</v>
      </c>
      <c r="V12" s="1053">
        <v>4.3027479940922042</v>
      </c>
      <c r="W12" s="1053">
        <v>4.3078411997494293</v>
      </c>
      <c r="X12" s="1053">
        <v>4.3102634094466241</v>
      </c>
      <c r="Y12" s="1053">
        <v>4.3100680300525163</v>
      </c>
      <c r="Z12" s="1053">
        <v>4.3072731282616461</v>
      </c>
      <c r="AA12" s="1053">
        <v>4.3018669202518067</v>
      </c>
      <c r="AB12" s="1053">
        <v>4.2938121414151542</v>
      </c>
      <c r="AC12" s="1053">
        <v>4.2830496531619078</v>
      </c>
      <c r="AD12" s="1053">
        <v>4.2695015534389702</v>
      </c>
      <c r="AE12" s="1053">
        <v>4.2530739951749386</v>
      </c>
      <c r="AF12" s="1053">
        <v>4.2336598722955143</v>
      </c>
      <c r="AG12" s="1053">
        <v>4.2113004048243141</v>
      </c>
      <c r="AH12" s="1053">
        <v>4.1866221121046321</v>
      </c>
      <c r="AI12" s="1053">
        <v>4.1602961347582346</v>
      </c>
      <c r="AJ12" s="1053">
        <v>4.1328861370260483</v>
      </c>
      <c r="AK12" s="1053">
        <v>4.1048642214654318</v>
      </c>
      <c r="AL12" s="1053">
        <v>4.0766247215008766</v>
      </c>
      <c r="AM12" s="1053">
        <v>4.0484961549300147</v>
      </c>
      <c r="AN12" s="1053">
        <v>4.020751579393167</v>
      </c>
      <c r="AO12" s="1053">
        <v>3.9936175585186806</v>
      </c>
      <c r="AP12" s="1053">
        <v>3.967281921698973</v>
      </c>
      <c r="AQ12" s="1053">
        <v>3.9419004791685808</v>
      </c>
      <c r="AR12" s="1053">
        <v>3.9176028359710013</v>
      </c>
      <c r="AS12" s="1053">
        <v>3.8944974327468573</v>
      </c>
      <c r="AT12" s="1053">
        <v>3.8726759276072498</v>
      </c>
      <c r="AU12" s="1053">
        <v>3.852217021422133</v>
      </c>
      <c r="AV12" s="1053">
        <v>3.8331898185248292</v>
      </c>
      <c r="AW12" s="1053">
        <v>3.8156568060573326</v>
      </c>
      <c r="AX12" s="1053">
        <v>3.7996765279511902</v>
      </c>
      <c r="AY12" s="1053">
        <v>3.785306023898416</v>
      </c>
      <c r="AZ12" s="1053">
        <v>3.7726030996992677</v>
      </c>
    </row>
    <row r="13" spans="1:52" x14ac:dyDescent="0.2">
      <c r="B13" s="357" t="s">
        <v>232</v>
      </c>
      <c r="C13" s="1021"/>
      <c r="D13" s="1022"/>
      <c r="E13" s="1022"/>
      <c r="F13" s="1022"/>
      <c r="G13" s="1022"/>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2"/>
      <c r="AK13" s="1022"/>
      <c r="AL13" s="1022"/>
      <c r="AM13" s="1022"/>
      <c r="AN13" s="1022"/>
      <c r="AO13" s="1022"/>
      <c r="AP13" s="1022"/>
      <c r="AQ13" s="1022"/>
      <c r="AR13" s="1022"/>
      <c r="AS13" s="1022"/>
      <c r="AT13" s="1022"/>
      <c r="AU13" s="1022"/>
      <c r="AV13" s="1022"/>
      <c r="AW13" s="1022"/>
      <c r="AX13" s="1022"/>
      <c r="AY13" s="1022"/>
      <c r="AZ13" s="1022"/>
    </row>
    <row r="14" spans="1:52" x14ac:dyDescent="0.2">
      <c r="B14" s="356" t="s">
        <v>233</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row>
    <row r="15" spans="1:52" x14ac:dyDescent="0.2">
      <c r="B15" s="356"/>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row>
    <row r="16" spans="1:52" x14ac:dyDescent="0.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row>
    <row r="17" spans="2:52" s="9" customFormat="1" ht="20.100000000000001" customHeight="1" x14ac:dyDescent="0.2">
      <c r="B17" s="46" t="s">
        <v>31</v>
      </c>
      <c r="C17" s="228" t="s">
        <v>158</v>
      </c>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row>
    <row r="18" spans="2:52" x14ac:dyDescent="0.2">
      <c r="B18" s="57" t="s">
        <v>30</v>
      </c>
      <c r="C18" s="58">
        <v>1</v>
      </c>
      <c r="D18" s="58">
        <v>2</v>
      </c>
      <c r="E18" s="58">
        <v>3</v>
      </c>
      <c r="F18" s="58">
        <v>4</v>
      </c>
      <c r="G18" s="58">
        <v>5</v>
      </c>
      <c r="H18" s="58">
        <v>6</v>
      </c>
      <c r="I18" s="58">
        <v>7</v>
      </c>
      <c r="J18" s="58">
        <v>8</v>
      </c>
      <c r="K18" s="58">
        <v>9</v>
      </c>
      <c r="L18" s="58">
        <v>10</v>
      </c>
      <c r="M18" s="58">
        <v>11</v>
      </c>
      <c r="N18" s="58">
        <v>12</v>
      </c>
      <c r="O18" s="58">
        <v>13</v>
      </c>
      <c r="P18" s="58">
        <v>14</v>
      </c>
      <c r="Q18" s="58">
        <v>15</v>
      </c>
      <c r="R18" s="58">
        <v>16</v>
      </c>
      <c r="S18" s="58">
        <v>17</v>
      </c>
      <c r="T18" s="58">
        <v>18</v>
      </c>
      <c r="U18" s="58">
        <v>19</v>
      </c>
      <c r="V18" s="58">
        <v>20</v>
      </c>
      <c r="W18" s="58">
        <v>21</v>
      </c>
      <c r="X18" s="58">
        <v>22</v>
      </c>
      <c r="Y18" s="58">
        <v>23</v>
      </c>
      <c r="Z18" s="58">
        <v>24</v>
      </c>
      <c r="AA18" s="58">
        <v>25</v>
      </c>
      <c r="AB18" s="58">
        <v>26</v>
      </c>
      <c r="AC18" s="58">
        <v>27</v>
      </c>
      <c r="AD18" s="58">
        <v>28</v>
      </c>
      <c r="AE18" s="58">
        <v>29</v>
      </c>
      <c r="AF18" s="58">
        <v>30</v>
      </c>
      <c r="AG18" s="58">
        <v>31</v>
      </c>
      <c r="AH18" s="58">
        <v>32</v>
      </c>
      <c r="AI18" s="58">
        <v>33</v>
      </c>
      <c r="AJ18" s="58">
        <v>34</v>
      </c>
      <c r="AK18" s="58">
        <v>35</v>
      </c>
      <c r="AL18" s="58">
        <v>36</v>
      </c>
      <c r="AM18" s="58">
        <v>37</v>
      </c>
      <c r="AN18" s="58">
        <v>38</v>
      </c>
      <c r="AO18" s="58">
        <v>39</v>
      </c>
      <c r="AP18" s="58">
        <v>40</v>
      </c>
      <c r="AQ18" s="58">
        <v>41</v>
      </c>
      <c r="AR18" s="58">
        <v>42</v>
      </c>
      <c r="AS18" s="58">
        <v>43</v>
      </c>
      <c r="AT18" s="58">
        <v>44</v>
      </c>
      <c r="AU18" s="58">
        <v>45</v>
      </c>
      <c r="AV18" s="58">
        <v>46</v>
      </c>
      <c r="AW18" s="58">
        <v>47</v>
      </c>
      <c r="AX18" s="58">
        <v>48</v>
      </c>
      <c r="AY18" s="58">
        <v>49</v>
      </c>
      <c r="AZ18" s="59">
        <v>50</v>
      </c>
    </row>
    <row r="19" spans="2:52" x14ac:dyDescent="0.2">
      <c r="B19" s="232" t="str">
        <f>B9</f>
        <v>CHF</v>
      </c>
      <c r="C19" s="1023">
        <f t="shared" ref="C19:AH19" si="0">IF(ISBLANK(C9),"",(1+C9/100)^(-C$8))</f>
        <v>0.99908663493211891</v>
      </c>
      <c r="D19" s="1023">
        <f t="shared" si="0"/>
        <v>0.99991891468144845</v>
      </c>
      <c r="E19" s="1023">
        <f t="shared" si="0"/>
        <v>0.99922973835301299</v>
      </c>
      <c r="F19" s="1023">
        <f t="shared" si="0"/>
        <v>0.99715554277811003</v>
      </c>
      <c r="G19" s="1023">
        <f t="shared" si="0"/>
        <v>0.99397081462190939</v>
      </c>
      <c r="H19" s="1023">
        <f t="shared" si="0"/>
        <v>0.98991951910088871</v>
      </c>
      <c r="I19" s="1023">
        <f t="shared" si="0"/>
        <v>0.98521315256170905</v>
      </c>
      <c r="J19" s="1023">
        <f t="shared" si="0"/>
        <v>0.98003333158862449</v>
      </c>
      <c r="K19" s="1023">
        <f t="shared" si="0"/>
        <v>0.97453465094250991</v>
      </c>
      <c r="L19" s="1023">
        <f t="shared" si="0"/>
        <v>0.96884756615968104</v>
      </c>
      <c r="M19" s="1023">
        <f t="shared" si="0"/>
        <v>0.9632398584812204</v>
      </c>
      <c r="N19" s="1023">
        <f t="shared" si="0"/>
        <v>0.9577101797207217</v>
      </c>
      <c r="O19" s="1023">
        <f t="shared" si="0"/>
        <v>0.952178360979276</v>
      </c>
      <c r="P19" s="1023">
        <f t="shared" si="0"/>
        <v>0.94656684170382122</v>
      </c>
      <c r="Q19" s="1023">
        <f t="shared" si="0"/>
        <v>0.94079984055255106</v>
      </c>
      <c r="R19" s="1023">
        <f t="shared" si="0"/>
        <v>0.93482031330906956</v>
      </c>
      <c r="S19" s="1023">
        <f t="shared" si="0"/>
        <v>0.92864138262637042</v>
      </c>
      <c r="T19" s="1023">
        <f t="shared" si="0"/>
        <v>0.92229095998916422</v>
      </c>
      <c r="U19" s="1023">
        <f t="shared" si="0"/>
        <v>0.91579400889776597</v>
      </c>
      <c r="V19" s="1023">
        <f t="shared" si="0"/>
        <v>0.90917284989273572</v>
      </c>
      <c r="W19" s="1023">
        <f t="shared" si="0"/>
        <v>0.90244743407453587</v>
      </c>
      <c r="X19" s="1023">
        <f t="shared" si="0"/>
        <v>0.89563558837165724</v>
      </c>
      <c r="Y19" s="1023">
        <f t="shared" si="0"/>
        <v>0.88875323547488194</v>
      </c>
      <c r="Z19" s="1023">
        <f t="shared" si="0"/>
        <v>0.88181459105389404</v>
      </c>
      <c r="AA19" s="1023">
        <f t="shared" si="0"/>
        <v>0.87483234060230497</v>
      </c>
      <c r="AB19" s="1023">
        <f t="shared" si="0"/>
        <v>0.86781779801496683</v>
      </c>
      <c r="AC19" s="1023">
        <f t="shared" si="0"/>
        <v>0.86078104778408959</v>
      </c>
      <c r="AD19" s="1023">
        <f t="shared" si="0"/>
        <v>0.85373107250584801</v>
      </c>
      <c r="AE19" s="1023">
        <f t="shared" si="0"/>
        <v>0.84667586721456878</v>
      </c>
      <c r="AF19" s="1023">
        <f t="shared" si="0"/>
        <v>0.83962254190479568</v>
      </c>
      <c r="AG19" s="1023">
        <f t="shared" si="0"/>
        <v>0.83257741346114755</v>
      </c>
      <c r="AH19" s="1023">
        <f t="shared" si="0"/>
        <v>0.82554608808986318</v>
      </c>
      <c r="AI19" s="1023">
        <f t="shared" ref="AI19:AZ19" si="1">IF(ISBLANK(AI9),"",(1+AI9/100)^(-AI$8))</f>
        <v>0.81853353523288996</v>
      </c>
      <c r="AJ19" s="1023">
        <f t="shared" si="1"/>
        <v>0.81154415384431522</v>
      </c>
      <c r="AK19" s="1023">
        <f t="shared" si="1"/>
        <v>0.80458183181769016</v>
      </c>
      <c r="AL19" s="1023">
        <f t="shared" si="1"/>
        <v>0.79764999927184632</v>
      </c>
      <c r="AM19" s="1023">
        <f t="shared" si="1"/>
        <v>0.79075167632925702</v>
      </c>
      <c r="AN19" s="1023">
        <f t="shared" si="1"/>
        <v>0.78388951595585654</v>
      </c>
      <c r="AO19" s="1023">
        <f t="shared" si="1"/>
        <v>0.77706584237236898</v>
      </c>
      <c r="AP19" s="1023">
        <f t="shared" si="1"/>
        <v>0.77028268549441903</v>
      </c>
      <c r="AQ19" s="1023">
        <f t="shared" si="1"/>
        <v>0.76354181181168057</v>
      </c>
      <c r="AR19" s="1023">
        <f t="shared" si="1"/>
        <v>0.75684475207375235</v>
      </c>
      <c r="AS19" s="1023">
        <f t="shared" si="1"/>
        <v>0.7501928261126326</v>
      </c>
      <c r="AT19" s="1023">
        <f t="shared" si="1"/>
        <v>0.74358716509749112</v>
      </c>
      <c r="AU19" s="1023">
        <f t="shared" si="1"/>
        <v>0.73702873148697468</v>
      </c>
      <c r="AV19" s="1023">
        <f t="shared" si="1"/>
        <v>0.73051833691682944</v>
      </c>
      <c r="AW19" s="1023">
        <f t="shared" si="1"/>
        <v>0.724056658236094</v>
      </c>
      <c r="AX19" s="1023">
        <f t="shared" si="1"/>
        <v>0.71764425188317849</v>
      </c>
      <c r="AY19" s="1023">
        <f t="shared" si="1"/>
        <v>0.71128156677315779</v>
      </c>
      <c r="AZ19" s="1023">
        <f t="shared" si="1"/>
        <v>0.70496895585018027</v>
      </c>
    </row>
    <row r="20" spans="2:52" x14ac:dyDescent="0.2">
      <c r="B20" s="232" t="str">
        <f>B10</f>
        <v>EUR</v>
      </c>
      <c r="C20" s="1024">
        <f t="shared" ref="C20:AH20" si="2">IF(ISBLANK(C10),"",(1+C10/100)^(-C$8))</f>
        <v>0.97998863213186549</v>
      </c>
      <c r="D20" s="1024">
        <f t="shared" si="2"/>
        <v>0.9631696230059561</v>
      </c>
      <c r="E20" s="1024">
        <f t="shared" si="2"/>
        <v>0.94540544768531931</v>
      </c>
      <c r="F20" s="1024">
        <f t="shared" si="2"/>
        <v>0.92674945656159802</v>
      </c>
      <c r="G20" s="1024">
        <f t="shared" si="2"/>
        <v>0.90804307062023049</v>
      </c>
      <c r="H20" s="1024">
        <f t="shared" si="2"/>
        <v>0.88933066850380715</v>
      </c>
      <c r="I20" s="1024">
        <f t="shared" si="2"/>
        <v>0.87067967663808232</v>
      </c>
      <c r="J20" s="1024">
        <f t="shared" si="2"/>
        <v>0.8519523025986705</v>
      </c>
      <c r="K20" s="1024">
        <f t="shared" si="2"/>
        <v>0.83329317385205148</v>
      </c>
      <c r="L20" s="1024">
        <f t="shared" si="2"/>
        <v>0.81473965028939743</v>
      </c>
      <c r="M20" s="1024">
        <f t="shared" si="2"/>
        <v>0.79641383394429566</v>
      </c>
      <c r="N20" s="1024">
        <f t="shared" si="2"/>
        <v>0.77849009210566766</v>
      </c>
      <c r="O20" s="1024">
        <f t="shared" si="2"/>
        <v>0.76113542385878807</v>
      </c>
      <c r="P20" s="1024">
        <f t="shared" si="2"/>
        <v>0.74450405774592421</v>
      </c>
      <c r="Q20" s="1024">
        <f t="shared" si="2"/>
        <v>0.72873973701053951</v>
      </c>
      <c r="R20" s="1024">
        <f t="shared" si="2"/>
        <v>0.71395521211748714</v>
      </c>
      <c r="S20" s="1024">
        <f t="shared" si="2"/>
        <v>0.70016986654466529</v>
      </c>
      <c r="T20" s="1024">
        <f t="shared" si="2"/>
        <v>0.68738455227246409</v>
      </c>
      <c r="U20" s="1024">
        <f t="shared" si="2"/>
        <v>0.67560506353813421</v>
      </c>
      <c r="V20" s="1024">
        <f t="shared" si="2"/>
        <v>0.66484209647438008</v>
      </c>
      <c r="W20" s="1024">
        <f t="shared" si="2"/>
        <v>0.65507226911562089</v>
      </c>
      <c r="X20" s="1024">
        <f t="shared" si="2"/>
        <v>0.6461272381426677</v>
      </c>
      <c r="Y20" s="1024">
        <f t="shared" si="2"/>
        <v>0.63781987713816835</v>
      </c>
      <c r="Z20" s="1024">
        <f t="shared" si="2"/>
        <v>0.629982082324691</v>
      </c>
      <c r="AA20" s="1024">
        <f t="shared" si="2"/>
        <v>0.62246222280640107</v>
      </c>
      <c r="AB20" s="1024">
        <f t="shared" si="2"/>
        <v>0.61512285569726266</v>
      </c>
      <c r="AC20" s="1024">
        <f t="shared" si="2"/>
        <v>0.60783867368190903</v>
      </c>
      <c r="AD20" s="1024">
        <f t="shared" si="2"/>
        <v>0.60049465607145658</v>
      </c>
      <c r="AE20" s="1024">
        <f t="shared" si="2"/>
        <v>0.592984397517066</v>
      </c>
      <c r="AF20" s="1024">
        <f t="shared" si="2"/>
        <v>0.58520859127492841</v>
      </c>
      <c r="AG20" s="1024">
        <f t="shared" si="2"/>
        <v>0.57710014572598978</v>
      </c>
      <c r="AH20" s="1024">
        <f t="shared" si="2"/>
        <v>0.56869832108160423</v>
      </c>
      <c r="AI20" s="1024">
        <f t="shared" ref="AI20:AZ20" si="3">IF(ISBLANK(AI10),"",(1+AI10/100)^(-AI$8))</f>
        <v>0.56006185281068432</v>
      </c>
      <c r="AJ20" s="1024">
        <f t="shared" si="3"/>
        <v>0.55124225676865346</v>
      </c>
      <c r="AK20" s="1024">
        <f t="shared" si="3"/>
        <v>0.5422846629141439</v>
      </c>
      <c r="AL20" s="1024">
        <f t="shared" si="3"/>
        <v>0.53322855378323764</v>
      </c>
      <c r="AM20" s="1024">
        <f t="shared" si="3"/>
        <v>0.52410841858043122</v>
      </c>
      <c r="AN20" s="1024">
        <f t="shared" si="3"/>
        <v>0.5149543325076662</v>
      </c>
      <c r="AO20" s="1024">
        <f t="shared" si="3"/>
        <v>0.50579246985638859</v>
      </c>
      <c r="AP20" s="1024">
        <f t="shared" si="3"/>
        <v>0.49664555841575181</v>
      </c>
      <c r="AQ20" s="1024">
        <f t="shared" si="3"/>
        <v>0.48753328188930434</v>
      </c>
      <c r="AR20" s="1024">
        <f t="shared" si="3"/>
        <v>0.47847263624965874</v>
      </c>
      <c r="AS20" s="1024">
        <f t="shared" si="3"/>
        <v>0.46947824528483872</v>
      </c>
      <c r="AT20" s="1024">
        <f t="shared" si="3"/>
        <v>0.46056263999109193</v>
      </c>
      <c r="AU20" s="1024">
        <f t="shared" si="3"/>
        <v>0.45173650593647596</v>
      </c>
      <c r="AV20" s="1024">
        <f t="shared" si="3"/>
        <v>0.44300890224934647</v>
      </c>
      <c r="AW20" s="1024">
        <f t="shared" si="3"/>
        <v>0.43438745546937924</v>
      </c>
      <c r="AX20" s="1024">
        <f t="shared" si="3"/>
        <v>0.42587853112966972</v>
      </c>
      <c r="AY20" s="1024">
        <f t="shared" si="3"/>
        <v>0.41748738561151544</v>
      </c>
      <c r="AZ20" s="1024">
        <f t="shared" si="3"/>
        <v>0.40921830052366892</v>
      </c>
    </row>
    <row r="21" spans="2:52" x14ac:dyDescent="0.2">
      <c r="B21" s="232" t="str">
        <f>B11</f>
        <v>USD</v>
      </c>
      <c r="C21" s="1024">
        <f t="shared" ref="C21:AH21" si="4">IF(ISBLANK(C11),"",(1+C11/100)^(-C$8))</f>
        <v>0.95991491314208588</v>
      </c>
      <c r="D21" s="1024">
        <f t="shared" si="4"/>
        <v>0.92321355363852842</v>
      </c>
      <c r="E21" s="1024">
        <f t="shared" si="4"/>
        <v>0.8876557818547931</v>
      </c>
      <c r="F21" s="1024">
        <f t="shared" si="4"/>
        <v>0.85352359836349279</v>
      </c>
      <c r="G21" s="1024">
        <f t="shared" si="4"/>
        <v>0.82049657347894556</v>
      </c>
      <c r="H21" s="1024">
        <f t="shared" si="4"/>
        <v>0.78839555883636603</v>
      </c>
      <c r="I21" s="1024">
        <f t="shared" si="4"/>
        <v>0.75743902664850071</v>
      </c>
      <c r="J21" s="1024">
        <f t="shared" si="4"/>
        <v>0.72755054110801776</v>
      </c>
      <c r="K21" s="1024">
        <f t="shared" si="4"/>
        <v>0.69869642429899514</v>
      </c>
      <c r="L21" s="1024">
        <f t="shared" si="4"/>
        <v>0.67075224808587808</v>
      </c>
      <c r="M21" s="1024">
        <f t="shared" si="4"/>
        <v>0.64358752725463864</v>
      </c>
      <c r="N21" s="1024">
        <f t="shared" si="4"/>
        <v>0.61728750834570023</v>
      </c>
      <c r="O21" s="1024">
        <f t="shared" si="4"/>
        <v>0.59197560169183017</v>
      </c>
      <c r="P21" s="1024">
        <f t="shared" si="4"/>
        <v>0.5677574662693351</v>
      </c>
      <c r="Q21" s="1024">
        <f t="shared" si="4"/>
        <v>0.54472379060059883</v>
      </c>
      <c r="R21" s="1024">
        <f t="shared" si="4"/>
        <v>0.52293062265472745</v>
      </c>
      <c r="S21" s="1024">
        <f t="shared" si="4"/>
        <v>0.50234036040932051</v>
      </c>
      <c r="T21" s="1024">
        <f t="shared" si="4"/>
        <v>0.48289803662025738</v>
      </c>
      <c r="U21" s="1024">
        <f t="shared" si="4"/>
        <v>0.46455431201200731</v>
      </c>
      <c r="V21" s="1024">
        <f t="shared" si="4"/>
        <v>0.44726499171396222</v>
      </c>
      <c r="W21" s="1024">
        <f t="shared" si="4"/>
        <v>0.43098736861589126</v>
      </c>
      <c r="X21" s="1024">
        <f t="shared" si="4"/>
        <v>0.41567090901888371</v>
      </c>
      <c r="Y21" s="1024">
        <f t="shared" si="4"/>
        <v>0.40126782247999909</v>
      </c>
      <c r="Z21" s="1024">
        <f t="shared" si="4"/>
        <v>0.38773591036241356</v>
      </c>
      <c r="AA21" s="1024">
        <f t="shared" si="4"/>
        <v>0.37503804683059544</v>
      </c>
      <c r="AB21" s="1024">
        <f t="shared" si="4"/>
        <v>0.36314172907407577</v>
      </c>
      <c r="AC21" s="1024">
        <f t="shared" si="4"/>
        <v>0.35201868885543353</v>
      </c>
      <c r="AD21" s="1024">
        <f t="shared" si="4"/>
        <v>0.34164455848629799</v>
      </c>
      <c r="AE21" s="1024">
        <f t="shared" si="4"/>
        <v>0.33199858522194398</v>
      </c>
      <c r="AF21" s="1024">
        <f t="shared" si="4"/>
        <v>0.32306338884594132</v>
      </c>
      <c r="AG21" s="1024">
        <f t="shared" si="4"/>
        <v>0.31480945531060173</v>
      </c>
      <c r="AH21" s="1024">
        <f t="shared" si="4"/>
        <v>0.30715265041178147</v>
      </c>
      <c r="AI21" s="1024">
        <f t="shared" ref="AI21:AZ21" si="5">IF(ISBLANK(AI11),"",(1+AI11/100)^(-AI$8))</f>
        <v>0.3000055284439776</v>
      </c>
      <c r="AJ21" s="1024">
        <f t="shared" si="5"/>
        <v>0.293291954321103</v>
      </c>
      <c r="AK21" s="1024">
        <f t="shared" si="5"/>
        <v>0.28694564125606647</v>
      </c>
      <c r="AL21" s="1024">
        <f t="shared" si="5"/>
        <v>0.28090886860751485</v>
      </c>
      <c r="AM21" s="1024">
        <f t="shared" si="5"/>
        <v>0.27513135752664525</v>
      </c>
      <c r="AN21" s="1024">
        <f t="shared" si="5"/>
        <v>0.26956928478265446</v>
      </c>
      <c r="AO21" s="1024">
        <f t="shared" si="5"/>
        <v>0.26418441755271094</v>
      </c>
      <c r="AP21" s="1024">
        <f t="shared" si="5"/>
        <v>0.25894335407260821</v>
      </c>
      <c r="AQ21" s="1024">
        <f t="shared" si="5"/>
        <v>0.25381685689425376</v>
      </c>
      <c r="AR21" s="1024">
        <f t="shared" si="5"/>
        <v>0.24877926711754544</v>
      </c>
      <c r="AS21" s="1024">
        <f t="shared" si="5"/>
        <v>0.24380798938531636</v>
      </c>
      <c r="AT21" s="1024">
        <f t="shared" si="5"/>
        <v>0.23888303867535443</v>
      </c>
      <c r="AU21" s="1024">
        <f t="shared" si="5"/>
        <v>0.23398664101447192</v>
      </c>
      <c r="AV21" s="1024">
        <f t="shared" si="5"/>
        <v>0.22910288119546751</v>
      </c>
      <c r="AW21" s="1024">
        <f t="shared" si="5"/>
        <v>0.22421739141477831</v>
      </c>
      <c r="AX21" s="1024">
        <f t="shared" si="5"/>
        <v>0.21931707548140653</v>
      </c>
      <c r="AY21" s="1024">
        <f t="shared" si="5"/>
        <v>0.21438986388908196</v>
      </c>
      <c r="AZ21" s="1024">
        <f t="shared" si="5"/>
        <v>0.20942449560465776</v>
      </c>
    </row>
    <row r="22" spans="2:52" x14ac:dyDescent="0.2">
      <c r="B22" s="232" t="str">
        <f>B12</f>
        <v>GBP</v>
      </c>
      <c r="C22" s="1025">
        <f t="shared" ref="C22:AH22" si="6">IF(ISBLANK(C12),"",(1+C12/100)^(-C$8))</f>
        <v>0.95734198974724904</v>
      </c>
      <c r="D22" s="1025">
        <f t="shared" si="6"/>
        <v>0.91986989658364327</v>
      </c>
      <c r="E22" s="1025">
        <f t="shared" si="6"/>
        <v>0.88503447765691545</v>
      </c>
      <c r="F22" s="1025">
        <f t="shared" si="6"/>
        <v>0.85205924289890966</v>
      </c>
      <c r="G22" s="1025">
        <f t="shared" si="6"/>
        <v>0.82039464000104134</v>
      </c>
      <c r="H22" s="1025">
        <f t="shared" si="6"/>
        <v>0.78956151208674297</v>
      </c>
      <c r="I22" s="1025">
        <f t="shared" si="6"/>
        <v>0.75918942529285249</v>
      </c>
      <c r="J22" s="1025">
        <f t="shared" si="6"/>
        <v>0.72924991390625904</v>
      </c>
      <c r="K22" s="1025">
        <f t="shared" si="6"/>
        <v>0.69974835737380703</v>
      </c>
      <c r="L22" s="1025">
        <f t="shared" si="6"/>
        <v>0.67091414286329543</v>
      </c>
      <c r="M22" s="1025">
        <f t="shared" si="6"/>
        <v>0.64257679474709362</v>
      </c>
      <c r="N22" s="1025">
        <f t="shared" si="6"/>
        <v>0.6148586528297465</v>
      </c>
      <c r="O22" s="1025">
        <f t="shared" si="6"/>
        <v>0.58795866095016935</v>
      </c>
      <c r="P22" s="1025">
        <f t="shared" si="6"/>
        <v>0.56204284118132342</v>
      </c>
      <c r="Q22" s="1025">
        <f t="shared" si="6"/>
        <v>0.53724925574141358</v>
      </c>
      <c r="R22" s="1025">
        <f t="shared" si="6"/>
        <v>0.51366593682942085</v>
      </c>
      <c r="S22" s="1025">
        <f t="shared" si="6"/>
        <v>0.49126284880493082</v>
      </c>
      <c r="T22" s="1025">
        <f t="shared" si="6"/>
        <v>0.46998569748377489</v>
      </c>
      <c r="U22" s="1025">
        <f t="shared" si="6"/>
        <v>0.44978401562293024</v>
      </c>
      <c r="V22" s="1025">
        <f t="shared" si="6"/>
        <v>0.43061086858394032</v>
      </c>
      <c r="W22" s="1025">
        <f t="shared" si="6"/>
        <v>0.41242397133943764</v>
      </c>
      <c r="X22" s="1025">
        <f t="shared" si="6"/>
        <v>0.39518920571494315</v>
      </c>
      <c r="Y22" s="1025">
        <f t="shared" si="6"/>
        <v>0.37887569073479388</v>
      </c>
      <c r="Z22" s="1025">
        <f t="shared" si="6"/>
        <v>0.3634542852435112</v>
      </c>
      <c r="AA22" s="1025">
        <f t="shared" si="6"/>
        <v>0.34889757384599945</v>
      </c>
      <c r="AB22" s="1025">
        <f t="shared" si="6"/>
        <v>0.33517985331955047</v>
      </c>
      <c r="AC22" s="1025">
        <f t="shared" si="6"/>
        <v>0.32227711996779762</v>
      </c>
      <c r="AD22" s="1025">
        <f t="shared" si="6"/>
        <v>0.31016705833580321</v>
      </c>
      <c r="AE22" s="1025">
        <f t="shared" si="6"/>
        <v>0.29882903166281827</v>
      </c>
      <c r="AF22" s="1025">
        <f t="shared" si="6"/>
        <v>0.28824407441353361</v>
      </c>
      <c r="AG22" s="1025">
        <f t="shared" si="6"/>
        <v>0.27838172778264564</v>
      </c>
      <c r="AH22" s="1025">
        <f t="shared" si="6"/>
        <v>0.26916423400066658</v>
      </c>
      <c r="AI22" s="1025">
        <f t="shared" ref="AI22:AZ22" si="7">IF(ISBLANK(AI12),"",(1+AI12/100)^(-AI$8))</f>
        <v>0.26051168234395372</v>
      </c>
      <c r="AJ22" s="1025">
        <f t="shared" si="7"/>
        <v>0.2523545942226032</v>
      </c>
      <c r="AK22" s="1025">
        <f t="shared" si="7"/>
        <v>0.24463254171907334</v>
      </c>
      <c r="AL22" s="1025">
        <f t="shared" si="7"/>
        <v>0.23729294429117925</v>
      </c>
      <c r="AM22" s="1025">
        <f t="shared" si="7"/>
        <v>0.23029002067650917</v>
      </c>
      <c r="AN22" s="1025">
        <f t="shared" si="7"/>
        <v>0.22358387597738338</v>
      </c>
      <c r="AO22" s="1025">
        <f t="shared" si="7"/>
        <v>0.21713970647044931</v>
      </c>
      <c r="AP22" s="1025">
        <f t="shared" si="7"/>
        <v>0.2109271069210143</v>
      </c>
      <c r="AQ22" s="1025">
        <f t="shared" si="7"/>
        <v>0.20491946713155945</v>
      </c>
      <c r="AR22" s="1025">
        <f t="shared" si="7"/>
        <v>0.19909344615306476</v>
      </c>
      <c r="AS22" s="1025">
        <f t="shared" si="7"/>
        <v>0.19342851406905714</v>
      </c>
      <c r="AT22" s="1025">
        <f t="shared" si="7"/>
        <v>0.187906552553365</v>
      </c>
      <c r="AU22" s="1025">
        <f t="shared" si="7"/>
        <v>0.18251150652783557</v>
      </c>
      <c r="AV22" s="1025">
        <f t="shared" si="7"/>
        <v>0.17722908022708006</v>
      </c>
      <c r="AW22" s="1025">
        <f t="shared" si="7"/>
        <v>0.17204647183191429</v>
      </c>
      <c r="AX22" s="1025">
        <f t="shared" si="7"/>
        <v>0.16695214157795152</v>
      </c>
      <c r="AY22" s="1025">
        <f t="shared" si="7"/>
        <v>0.16193560889461014</v>
      </c>
      <c r="AZ22" s="1025">
        <f t="shared" si="7"/>
        <v>0.15698727469504803</v>
      </c>
    </row>
    <row r="23" spans="2:52" x14ac:dyDescent="0.2">
      <c r="B23" s="233" t="str">
        <f>B13</f>
        <v>JPY</v>
      </c>
      <c r="C23" s="1026" t="str">
        <f t="shared" ref="C23:AH23" si="8">IF(ISBLANK(C13),"",(1+C13/100)^(-C$8))</f>
        <v/>
      </c>
      <c r="D23" s="1026" t="str">
        <f t="shared" si="8"/>
        <v/>
      </c>
      <c r="E23" s="1026" t="str">
        <f t="shared" si="8"/>
        <v/>
      </c>
      <c r="F23" s="1026" t="str">
        <f t="shared" si="8"/>
        <v/>
      </c>
      <c r="G23" s="1026" t="str">
        <f t="shared" si="8"/>
        <v/>
      </c>
      <c r="H23" s="1026" t="str">
        <f t="shared" si="8"/>
        <v/>
      </c>
      <c r="I23" s="1026" t="str">
        <f t="shared" si="8"/>
        <v/>
      </c>
      <c r="J23" s="1026" t="str">
        <f t="shared" si="8"/>
        <v/>
      </c>
      <c r="K23" s="1026" t="str">
        <f t="shared" si="8"/>
        <v/>
      </c>
      <c r="L23" s="1026" t="str">
        <f t="shared" si="8"/>
        <v/>
      </c>
      <c r="M23" s="1026" t="str">
        <f t="shared" si="8"/>
        <v/>
      </c>
      <c r="N23" s="1026" t="str">
        <f t="shared" si="8"/>
        <v/>
      </c>
      <c r="O23" s="1026" t="str">
        <f t="shared" si="8"/>
        <v/>
      </c>
      <c r="P23" s="1026" t="str">
        <f t="shared" si="8"/>
        <v/>
      </c>
      <c r="Q23" s="1026" t="str">
        <f t="shared" si="8"/>
        <v/>
      </c>
      <c r="R23" s="1026" t="str">
        <f t="shared" si="8"/>
        <v/>
      </c>
      <c r="S23" s="1026" t="str">
        <f t="shared" si="8"/>
        <v/>
      </c>
      <c r="T23" s="1026" t="str">
        <f t="shared" si="8"/>
        <v/>
      </c>
      <c r="U23" s="1026" t="str">
        <f t="shared" si="8"/>
        <v/>
      </c>
      <c r="V23" s="1026" t="str">
        <f t="shared" si="8"/>
        <v/>
      </c>
      <c r="W23" s="1026" t="str">
        <f t="shared" si="8"/>
        <v/>
      </c>
      <c r="X23" s="1026" t="str">
        <f t="shared" si="8"/>
        <v/>
      </c>
      <c r="Y23" s="1026" t="str">
        <f t="shared" si="8"/>
        <v/>
      </c>
      <c r="Z23" s="1026" t="str">
        <f t="shared" si="8"/>
        <v/>
      </c>
      <c r="AA23" s="1026" t="str">
        <f t="shared" si="8"/>
        <v/>
      </c>
      <c r="AB23" s="1026" t="str">
        <f t="shared" si="8"/>
        <v/>
      </c>
      <c r="AC23" s="1026" t="str">
        <f t="shared" si="8"/>
        <v/>
      </c>
      <c r="AD23" s="1026" t="str">
        <f t="shared" si="8"/>
        <v/>
      </c>
      <c r="AE23" s="1026" t="str">
        <f t="shared" si="8"/>
        <v/>
      </c>
      <c r="AF23" s="1026" t="str">
        <f t="shared" si="8"/>
        <v/>
      </c>
      <c r="AG23" s="1026" t="str">
        <f t="shared" si="8"/>
        <v/>
      </c>
      <c r="AH23" s="1026" t="str">
        <f t="shared" si="8"/>
        <v/>
      </c>
      <c r="AI23" s="1026" t="str">
        <f t="shared" ref="AI23:AZ23" si="9">IF(ISBLANK(AI13),"",(1+AI13/100)^(-AI$8))</f>
        <v/>
      </c>
      <c r="AJ23" s="1026" t="str">
        <f t="shared" si="9"/>
        <v/>
      </c>
      <c r="AK23" s="1026" t="str">
        <f t="shared" si="9"/>
        <v/>
      </c>
      <c r="AL23" s="1026" t="str">
        <f t="shared" si="9"/>
        <v/>
      </c>
      <c r="AM23" s="1026" t="str">
        <f t="shared" si="9"/>
        <v/>
      </c>
      <c r="AN23" s="1026" t="str">
        <f t="shared" si="9"/>
        <v/>
      </c>
      <c r="AO23" s="1026" t="str">
        <f t="shared" si="9"/>
        <v/>
      </c>
      <c r="AP23" s="1026" t="str">
        <f t="shared" si="9"/>
        <v/>
      </c>
      <c r="AQ23" s="1026" t="str">
        <f t="shared" si="9"/>
        <v/>
      </c>
      <c r="AR23" s="1026" t="str">
        <f t="shared" si="9"/>
        <v/>
      </c>
      <c r="AS23" s="1026" t="str">
        <f t="shared" si="9"/>
        <v/>
      </c>
      <c r="AT23" s="1026" t="str">
        <f t="shared" si="9"/>
        <v/>
      </c>
      <c r="AU23" s="1026" t="str">
        <f t="shared" si="9"/>
        <v/>
      </c>
      <c r="AV23" s="1026" t="str">
        <f t="shared" si="9"/>
        <v/>
      </c>
      <c r="AW23" s="1026" t="str">
        <f t="shared" si="9"/>
        <v/>
      </c>
      <c r="AX23" s="1026" t="str">
        <f t="shared" si="9"/>
        <v/>
      </c>
      <c r="AY23" s="1026" t="str">
        <f t="shared" si="9"/>
        <v/>
      </c>
      <c r="AZ23" s="1026" t="str">
        <f t="shared" si="9"/>
        <v/>
      </c>
    </row>
    <row r="24" spans="2:52" s="6" customFormat="1" x14ac:dyDescent="0.2">
      <c r="B24" s="260"/>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5"/>
      <c r="AM24" s="365"/>
      <c r="AN24" s="365"/>
      <c r="AO24" s="365"/>
      <c r="AP24" s="365"/>
      <c r="AQ24" s="365"/>
      <c r="AR24" s="365"/>
      <c r="AS24" s="365"/>
      <c r="AT24" s="365"/>
      <c r="AU24" s="365"/>
      <c r="AV24" s="365"/>
      <c r="AW24" s="365"/>
      <c r="AX24" s="365"/>
      <c r="AY24" s="365"/>
      <c r="AZ24" s="365"/>
    </row>
    <row r="25" spans="2:52" x14ac:dyDescent="0.2">
      <c r="B25" s="260"/>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c r="AL25" s="259"/>
      <c r="AM25" s="259"/>
      <c r="AN25" s="259"/>
      <c r="AO25" s="259"/>
      <c r="AP25" s="259"/>
      <c r="AQ25" s="259"/>
      <c r="AR25" s="259"/>
      <c r="AS25" s="259"/>
      <c r="AT25" s="259"/>
      <c r="AU25" s="259"/>
      <c r="AV25" s="259"/>
      <c r="AW25" s="259"/>
      <c r="AX25" s="259"/>
      <c r="AY25" s="259"/>
      <c r="AZ25" s="259"/>
    </row>
    <row r="26" spans="2:52" ht="18.75" customHeight="1" x14ac:dyDescent="0.2">
      <c r="B26" s="46" t="s">
        <v>236</v>
      </c>
      <c r="C26" s="45" t="s">
        <v>237</v>
      </c>
    </row>
    <row r="27" spans="2:52" x14ac:dyDescent="0.2">
      <c r="B27" s="55" t="str">
        <f>$B$9&amp;"/"&amp;$B$9</f>
        <v>CHF/CHF</v>
      </c>
      <c r="C27" s="364">
        <v>1</v>
      </c>
    </row>
    <row r="28" spans="2:52" x14ac:dyDescent="0.2">
      <c r="B28" s="55" t="str">
        <f>$B$10&amp;"/"&amp;$B$9</f>
        <v>EUR/CHF</v>
      </c>
      <c r="C28" s="1054">
        <v>0.94008000000000003</v>
      </c>
      <c r="E28" s="6"/>
      <c r="F28" s="6"/>
    </row>
    <row r="29" spans="2:52" x14ac:dyDescent="0.2">
      <c r="B29" s="55" t="str">
        <f>$B$11&amp;"/"&amp;$B$9</f>
        <v>USD/CHF</v>
      </c>
      <c r="C29" s="1054">
        <v>0.90739999999999998</v>
      </c>
    </row>
    <row r="30" spans="2:52" x14ac:dyDescent="0.2">
      <c r="B30" s="55" t="str">
        <f>$B$12&amp;"/"&amp;$B$9</f>
        <v>GBP/CHF</v>
      </c>
      <c r="C30" s="1054">
        <v>1.1355999999999999</v>
      </c>
    </row>
    <row r="31" spans="2:52" x14ac:dyDescent="0.2">
      <c r="B31" s="234" t="str">
        <f>$B$13&amp;"/"&amp;$B$9</f>
        <v>JPY/CHF</v>
      </c>
      <c r="C31" s="1055">
        <v>5.7620000000000006E-3</v>
      </c>
    </row>
    <row r="32" spans="2:52" x14ac:dyDescent="0.2">
      <c r="B32" s="55" t="str">
        <f>$B$9&amp;"/"&amp;$B$10</f>
        <v>CHF/EUR</v>
      </c>
      <c r="C32" s="361">
        <f>C27/C$28</f>
        <v>1.063739256233512</v>
      </c>
    </row>
    <row r="33" spans="2:3" x14ac:dyDescent="0.2">
      <c r="B33" s="55" t="str">
        <f>$B$10&amp;"/"&amp;$B$10</f>
        <v>EUR/EUR</v>
      </c>
      <c r="C33" s="362">
        <f>C28/C$28</f>
        <v>1</v>
      </c>
    </row>
    <row r="34" spans="2:3" x14ac:dyDescent="0.2">
      <c r="B34" s="55" t="str">
        <f>$B$11&amp;"/"&amp;$B$10</f>
        <v>USD/EUR</v>
      </c>
      <c r="C34" s="362">
        <f>C29/C$28</f>
        <v>0.96523700110628874</v>
      </c>
    </row>
    <row r="35" spans="2:3" x14ac:dyDescent="0.2">
      <c r="B35" s="55" t="str">
        <f>$B$12&amp;"/"&amp;$B$10</f>
        <v>GBP/EUR</v>
      </c>
      <c r="C35" s="362">
        <f>C30/C$28</f>
        <v>1.2079822993787761</v>
      </c>
    </row>
    <row r="36" spans="2:3" x14ac:dyDescent="0.2">
      <c r="B36" s="55" t="str">
        <f>$B$13&amp;"/"&amp;$B$10</f>
        <v>JPY/EUR</v>
      </c>
      <c r="C36" s="362">
        <f>C31/C$28</f>
        <v>6.1292655944174971E-3</v>
      </c>
    </row>
    <row r="37" spans="2:3" x14ac:dyDescent="0.2">
      <c r="B37" s="55" t="str">
        <f>$B$9&amp;"/"&amp;$B$11</f>
        <v>CHF/USD</v>
      </c>
      <c r="C37" s="361">
        <f>C27/C$29</f>
        <v>1.1020498126515319</v>
      </c>
    </row>
    <row r="38" spans="2:3" x14ac:dyDescent="0.2">
      <c r="B38" s="55" t="str">
        <f>$B$10&amp;"/"&amp;$B$11</f>
        <v>EUR/USD</v>
      </c>
      <c r="C38" s="362">
        <f>C28/C$29</f>
        <v>1.0360149878774521</v>
      </c>
    </row>
    <row r="39" spans="2:3" x14ac:dyDescent="0.2">
      <c r="B39" s="55" t="str">
        <f>$B$11&amp;"/"&amp;$B$11</f>
        <v>USD/USD</v>
      </c>
      <c r="C39" s="362">
        <f>C29/C$29</f>
        <v>1</v>
      </c>
    </row>
    <row r="40" spans="2:3" x14ac:dyDescent="0.2">
      <c r="B40" s="55" t="str">
        <f>$B$12&amp;"/"&amp;$B$11</f>
        <v>GBP/USD</v>
      </c>
      <c r="C40" s="362">
        <f>C30/C$29</f>
        <v>1.2514877672470794</v>
      </c>
    </row>
    <row r="41" spans="2:3" x14ac:dyDescent="0.2">
      <c r="B41" s="55" t="str">
        <f>$B$13&amp;"/"&amp;$B$11</f>
        <v>JPY/USD</v>
      </c>
      <c r="C41" s="362">
        <f>C31/C$29</f>
        <v>6.3500110204981275E-3</v>
      </c>
    </row>
    <row r="42" spans="2:3" x14ac:dyDescent="0.2">
      <c r="B42" s="55" t="str">
        <f>$B$9&amp;"/"&amp;$B$12</f>
        <v>CHF/GBP</v>
      </c>
      <c r="C42" s="361">
        <f>C27/C$30</f>
        <v>0.88059175766114839</v>
      </c>
    </row>
    <row r="43" spans="2:3" x14ac:dyDescent="0.2">
      <c r="B43" s="55" t="str">
        <f>$B$10&amp;"/"&amp;$B$12</f>
        <v>EUR/GBP</v>
      </c>
      <c r="C43" s="362">
        <f>C28/C$30</f>
        <v>0.82782669954209231</v>
      </c>
    </row>
    <row r="44" spans="2:3" x14ac:dyDescent="0.2">
      <c r="B44" s="55" t="str">
        <f>$B$11&amp;"/"&amp;$B$12</f>
        <v>USD/GBP</v>
      </c>
      <c r="C44" s="362">
        <f>C29/C$30</f>
        <v>0.79904896090172595</v>
      </c>
    </row>
    <row r="45" spans="2:3" x14ac:dyDescent="0.2">
      <c r="B45" s="55" t="str">
        <f>$B$12&amp;"/"&amp;$B$12</f>
        <v>GBP/GBP</v>
      </c>
      <c r="C45" s="362">
        <f>C30/C$30</f>
        <v>1</v>
      </c>
    </row>
    <row r="46" spans="2:3" x14ac:dyDescent="0.2">
      <c r="B46" s="55" t="str">
        <f>$B$13&amp;"/"&amp;$B$12</f>
        <v>JPY/GBP</v>
      </c>
      <c r="C46" s="362">
        <f>C31/C$30</f>
        <v>5.0739697076435369E-3</v>
      </c>
    </row>
    <row r="47" spans="2:3" x14ac:dyDescent="0.2">
      <c r="B47" s="55" t="str">
        <f>$B$9&amp;"/"&amp;$B$13</f>
        <v>CHF/JPY</v>
      </c>
      <c r="C47" s="361">
        <f>IF(C$31&gt;0,C27/C$31,0)</f>
        <v>173.55085039916693</v>
      </c>
    </row>
    <row r="48" spans="2:3" x14ac:dyDescent="0.2">
      <c r="B48" s="55" t="str">
        <f>$B$10&amp;"/"&amp;$B$13</f>
        <v>EUR/JPY</v>
      </c>
      <c r="C48" s="362">
        <f t="shared" ref="C48:C51" si="10">IF(C$31&gt;0,C28/C$31,0)</f>
        <v>163.15168344324886</v>
      </c>
    </row>
    <row r="49" spans="2:7" x14ac:dyDescent="0.2">
      <c r="B49" s="55" t="str">
        <f>$B$11&amp;"/"&amp;$B$13</f>
        <v>USD/JPY</v>
      </c>
      <c r="C49" s="362">
        <f t="shared" si="10"/>
        <v>157.48004165220408</v>
      </c>
    </row>
    <row r="50" spans="2:7" x14ac:dyDescent="0.2">
      <c r="B50" s="55" t="str">
        <f>$B$12&amp;"/"&amp;$B$13</f>
        <v>GBP/JPY</v>
      </c>
      <c r="C50" s="362">
        <f t="shared" si="10"/>
        <v>197.08434571329397</v>
      </c>
    </row>
    <row r="51" spans="2:7" x14ac:dyDescent="0.2">
      <c r="B51" s="55" t="str">
        <f>$B$13&amp;"/"&amp;$B$13</f>
        <v>JPY/JPY</v>
      </c>
      <c r="C51" s="362">
        <f t="shared" si="10"/>
        <v>1</v>
      </c>
    </row>
    <row r="52" spans="2:7" x14ac:dyDescent="0.2">
      <c r="B52" s="236"/>
      <c r="C52" s="231"/>
    </row>
    <row r="53" spans="2:7" x14ac:dyDescent="0.2">
      <c r="B53" s="236"/>
      <c r="C53" s="231"/>
    </row>
    <row r="54" spans="2:7" ht="15.75" x14ac:dyDescent="0.2">
      <c r="B54" s="237" t="s">
        <v>238</v>
      </c>
      <c r="C54" s="231"/>
    </row>
    <row r="56" spans="2:7" ht="18.75" customHeight="1" x14ac:dyDescent="0.2">
      <c r="B56" s="235" t="s">
        <v>239</v>
      </c>
      <c r="G56" s="6"/>
    </row>
    <row r="57" spans="2:7" x14ac:dyDescent="0.2">
      <c r="B57" s="55" t="s">
        <v>240</v>
      </c>
      <c r="C57" s="366">
        <v>0.06</v>
      </c>
    </row>
    <row r="59" spans="2:7" x14ac:dyDescent="0.2">
      <c r="B59" s="235" t="s">
        <v>241</v>
      </c>
    </row>
    <row r="60" spans="2:7" x14ac:dyDescent="0.2">
      <c r="B60" s="55" t="s">
        <v>243</v>
      </c>
      <c r="C60" s="366">
        <v>0.01</v>
      </c>
    </row>
    <row r="61" spans="2:7" x14ac:dyDescent="0.2">
      <c r="B61" s="55" t="s">
        <v>242</v>
      </c>
      <c r="C61" s="617">
        <f>1-C60</f>
        <v>0.99</v>
      </c>
    </row>
    <row r="63" spans="2:7" x14ac:dyDescent="0.2">
      <c r="B63" s="235" t="s">
        <v>385</v>
      </c>
    </row>
    <row r="64" spans="2:7" ht="24" customHeight="1" x14ac:dyDescent="0.2">
      <c r="B64" s="621"/>
      <c r="C64" s="47" t="s">
        <v>387</v>
      </c>
      <c r="D64" s="618" t="s">
        <v>388</v>
      </c>
    </row>
    <row r="65" spans="2:7" x14ac:dyDescent="0.2">
      <c r="B65" s="56" t="s">
        <v>386</v>
      </c>
      <c r="C65" s="619"/>
      <c r="D65" s="620">
        <v>1</v>
      </c>
    </row>
    <row r="66" spans="2:7" x14ac:dyDescent="0.2">
      <c r="B66" s="56" t="s">
        <v>389</v>
      </c>
      <c r="C66" s="619" t="str">
        <f>"k "</f>
        <v xml:space="preserve">k </v>
      </c>
      <c r="D66" s="620">
        <v>1000</v>
      </c>
    </row>
    <row r="67" spans="2:7" x14ac:dyDescent="0.2">
      <c r="B67" s="59" t="s">
        <v>390</v>
      </c>
      <c r="C67" s="619" t="str">
        <f>"m "</f>
        <v xml:space="preserve">m </v>
      </c>
      <c r="D67" s="620">
        <v>1000000</v>
      </c>
    </row>
    <row r="68" spans="2:7" x14ac:dyDescent="0.2">
      <c r="B68" s="59" t="s">
        <v>391</v>
      </c>
      <c r="C68" s="619" t="str">
        <f>"b "</f>
        <v xml:space="preserve">b </v>
      </c>
      <c r="D68" s="620">
        <v>1000000000</v>
      </c>
    </row>
    <row r="70" spans="2:7" x14ac:dyDescent="0.2">
      <c r="B70" s="622" t="s">
        <v>392</v>
      </c>
      <c r="C70" s="625" t="str">
        <f>VLOOKUP(CA_nunit,B65:D68,2,FALSE)&amp;""</f>
        <v xml:space="preserve">m </v>
      </c>
      <c r="D70" s="626">
        <f>VLOOKUP(CA_nunit,B65:D68,3,FALSE)</f>
        <v>1000000</v>
      </c>
    </row>
    <row r="73" spans="2:7" ht="15.75" x14ac:dyDescent="0.2">
      <c r="B73" s="237" t="s">
        <v>253</v>
      </c>
    </row>
    <row r="75" spans="2:7" ht="18.75" customHeight="1" x14ac:dyDescent="0.2">
      <c r="B75" s="235" t="s">
        <v>254</v>
      </c>
      <c r="G75" s="6"/>
    </row>
    <row r="76" spans="2:7" x14ac:dyDescent="0.2">
      <c r="B76" s="55" t="s">
        <v>7</v>
      </c>
      <c r="C76" s="366">
        <v>0.15</v>
      </c>
    </row>
    <row r="78" spans="2:7" x14ac:dyDescent="0.2">
      <c r="B78" s="235" t="s">
        <v>255</v>
      </c>
    </row>
    <row r="79" spans="2:7" x14ac:dyDescent="0.2">
      <c r="B79" s="55" t="s">
        <v>256</v>
      </c>
      <c r="C79" s="366">
        <v>0.5</v>
      </c>
    </row>
    <row r="82" spans="2:3" ht="15.75" x14ac:dyDescent="0.2">
      <c r="B82" s="237" t="s">
        <v>295</v>
      </c>
    </row>
    <row r="84" spans="2:3" x14ac:dyDescent="0.2">
      <c r="B84" s="235" t="s">
        <v>291</v>
      </c>
    </row>
    <row r="85" spans="2:3" x14ac:dyDescent="0.2">
      <c r="B85" s="56" t="s">
        <v>292</v>
      </c>
      <c r="C85" s="439"/>
    </row>
    <row r="86" spans="2:3" x14ac:dyDescent="0.2">
      <c r="B86" s="56" t="s">
        <v>293</v>
      </c>
      <c r="C86" s="439"/>
    </row>
    <row r="87" spans="2:3" x14ac:dyDescent="0.2">
      <c r="B87" s="59" t="s">
        <v>294</v>
      </c>
      <c r="C87" s="439"/>
    </row>
    <row r="88" spans="2:3" s="5" customFormat="1" x14ac:dyDescent="0.2"/>
    <row r="89" spans="2:3" s="5" customFormat="1" x14ac:dyDescent="0.2">
      <c r="B89" s="235" t="s">
        <v>296</v>
      </c>
    </row>
    <row r="90" spans="2:3" x14ac:dyDescent="0.2">
      <c r="B90" s="56" t="s">
        <v>168</v>
      </c>
    </row>
    <row r="91" spans="2:3" x14ac:dyDescent="0.2">
      <c r="B91" s="56" t="s">
        <v>8</v>
      </c>
    </row>
    <row r="93" spans="2:3" x14ac:dyDescent="0.2">
      <c r="B93" s="235" t="s">
        <v>427</v>
      </c>
    </row>
    <row r="94" spans="2:3" x14ac:dyDescent="0.2">
      <c r="B94" s="55" t="s">
        <v>428</v>
      </c>
      <c r="C94" s="708">
        <v>10</v>
      </c>
    </row>
  </sheetData>
  <pageMargins left="0.7" right="0.7" top="0.78740157499999996" bottom="0.78740157499999996" header="0.3" footer="0.3"/>
  <pageSetup paperSize="9" orientation="portrait" r:id="rId1"/>
  <ignoredErrors>
    <ignoredError sqref="B19:B23"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8">
    <tabColor rgb="FFA2D3EE"/>
  </sheetPr>
  <dimension ref="A1:AA137"/>
  <sheetViews>
    <sheetView showGridLines="0" zoomScale="90" zoomScaleNormal="90" workbookViewId="0">
      <selection activeCell="A2" sqref="A2"/>
    </sheetView>
  </sheetViews>
  <sheetFormatPr defaultColWidth="8.85546875" defaultRowHeight="12.75" x14ac:dyDescent="0.2"/>
  <cols>
    <col min="1" max="1" width="5.5703125" customWidth="1"/>
    <col min="2" max="2" width="18.42578125" customWidth="1"/>
    <col min="3" max="3" width="4.5703125" style="4" customWidth="1"/>
    <col min="4" max="4" width="73.85546875" style="1" customWidth="1"/>
    <col min="5" max="5" width="20.140625" style="804" customWidth="1"/>
    <col min="6" max="6" width="120.42578125" style="1" customWidth="1"/>
  </cols>
  <sheetData>
    <row r="1" spans="1:27" s="8" customFormat="1" ht="20.100000000000001" customHeight="1" x14ac:dyDescent="0.25">
      <c r="A1" s="10">
        <v>4</v>
      </c>
      <c r="B1" s="11" t="s">
        <v>286</v>
      </c>
      <c r="C1" s="11"/>
      <c r="D1" s="483"/>
      <c r="E1" s="799"/>
      <c r="F1" s="483"/>
    </row>
    <row r="2" spans="1:27" s="216" customFormat="1" x14ac:dyDescent="0.2">
      <c r="B2" s="217" t="str">
        <f>CA_company_name&amp;" - SST "&amp;CA_current_year&amp;CA_suffix</f>
        <v>Example Re - SST 2025</v>
      </c>
      <c r="C2" s="217"/>
      <c r="D2" s="484"/>
      <c r="E2" s="800"/>
      <c r="F2" s="484"/>
      <c r="G2" s="374"/>
      <c r="H2" s="374"/>
      <c r="I2" s="374"/>
      <c r="J2" s="218"/>
      <c r="K2" s="218"/>
      <c r="L2" s="218"/>
      <c r="M2" s="218"/>
      <c r="O2" s="219"/>
      <c r="Q2" s="219"/>
      <c r="W2" s="219"/>
      <c r="Y2" s="219"/>
      <c r="AA2" s="219"/>
    </row>
    <row r="3" spans="1:27" s="323" customFormat="1" x14ac:dyDescent="0.2">
      <c r="B3" s="486"/>
      <c r="C3" s="486"/>
      <c r="D3" s="487"/>
      <c r="E3" s="801"/>
      <c r="F3" s="487"/>
      <c r="G3" s="488"/>
      <c r="H3" s="488"/>
      <c r="I3" s="488"/>
      <c r="J3" s="488"/>
      <c r="K3" s="488"/>
      <c r="L3" s="488"/>
      <c r="M3" s="488"/>
      <c r="O3" s="489"/>
      <c r="Q3" s="489"/>
      <c r="W3" s="489"/>
      <c r="Y3" s="489"/>
      <c r="AA3" s="489"/>
    </row>
    <row r="4" spans="1:27" s="323" customFormat="1" x14ac:dyDescent="0.2">
      <c r="B4" s="762"/>
      <c r="C4" s="762"/>
      <c r="D4" s="487"/>
      <c r="E4" s="802"/>
      <c r="F4" s="487"/>
      <c r="G4" s="488"/>
      <c r="H4" s="488"/>
      <c r="I4" s="488"/>
      <c r="J4" s="488"/>
      <c r="K4" s="488"/>
      <c r="L4" s="488"/>
      <c r="M4" s="488"/>
      <c r="O4" s="489"/>
      <c r="Q4" s="489"/>
      <c r="W4" s="489"/>
      <c r="Y4" s="489"/>
      <c r="AA4" s="489"/>
    </row>
    <row r="5" spans="1:27" s="216" customFormat="1" ht="15.75" x14ac:dyDescent="0.2">
      <c r="B5" s="482" t="s">
        <v>27</v>
      </c>
      <c r="C5" s="482"/>
      <c r="D5" s="485"/>
      <c r="E5" s="803"/>
      <c r="F5" s="485"/>
      <c r="G5" s="218"/>
      <c r="H5" s="218"/>
      <c r="I5" s="218"/>
      <c r="J5" s="218"/>
      <c r="K5" s="218"/>
      <c r="L5" s="218"/>
      <c r="M5" s="218"/>
      <c r="O5" s="219"/>
      <c r="Q5" s="219"/>
      <c r="W5" s="219"/>
      <c r="Y5" s="219"/>
      <c r="AA5" s="219"/>
    </row>
    <row r="6" spans="1:27" s="216" customFormat="1" x14ac:dyDescent="0.2">
      <c r="B6" s="50"/>
      <c r="C6" s="50"/>
      <c r="D6" s="485"/>
      <c r="E6" s="803"/>
      <c r="F6" s="485"/>
      <c r="G6" s="218"/>
      <c r="H6" s="218"/>
      <c r="I6" s="218"/>
      <c r="J6" s="218"/>
      <c r="K6" s="218"/>
      <c r="L6" s="218"/>
      <c r="M6" s="218"/>
      <c r="O6" s="219"/>
      <c r="Q6" s="219"/>
      <c r="W6" s="219"/>
      <c r="Y6" s="219"/>
      <c r="AA6" s="219"/>
    </row>
    <row r="7" spans="1:27" s="216" customFormat="1" x14ac:dyDescent="0.2">
      <c r="B7" s="6" t="s">
        <v>366</v>
      </c>
      <c r="C7" s="4"/>
      <c r="D7" s="485"/>
      <c r="E7" s="803"/>
      <c r="F7" s="485"/>
      <c r="G7" s="218"/>
      <c r="H7" s="218"/>
      <c r="I7" s="218"/>
      <c r="J7" s="218"/>
      <c r="K7" s="218"/>
      <c r="L7" s="218"/>
      <c r="M7" s="218"/>
      <c r="O7" s="219"/>
      <c r="Q7" s="219"/>
      <c r="W7" s="219"/>
      <c r="Y7" s="219"/>
      <c r="AA7" s="219"/>
    </row>
    <row r="8" spans="1:27" s="216" customFormat="1" x14ac:dyDescent="0.2">
      <c r="B8" s="6" t="s">
        <v>591</v>
      </c>
      <c r="C8" s="4"/>
      <c r="D8" s="485"/>
      <c r="E8" s="803"/>
      <c r="F8" s="485"/>
      <c r="G8" s="218"/>
      <c r="H8" s="218"/>
      <c r="I8" s="218"/>
      <c r="J8" s="218"/>
      <c r="K8" s="218"/>
      <c r="L8" s="218"/>
      <c r="M8" s="218"/>
      <c r="O8" s="219"/>
      <c r="Q8" s="219"/>
      <c r="W8" s="219"/>
      <c r="Y8" s="219"/>
      <c r="AA8" s="219"/>
    </row>
    <row r="9" spans="1:27" s="216" customFormat="1" x14ac:dyDescent="0.2">
      <c r="B9" s="6" t="s">
        <v>722</v>
      </c>
      <c r="C9" s="4"/>
      <c r="D9" s="485"/>
      <c r="E9" s="803"/>
      <c r="F9" s="485"/>
      <c r="G9" s="218"/>
      <c r="H9" s="218"/>
      <c r="I9" s="218"/>
      <c r="J9" s="218"/>
      <c r="K9" s="218"/>
      <c r="L9" s="218"/>
      <c r="M9" s="218"/>
      <c r="O9" s="219"/>
      <c r="Q9" s="219"/>
      <c r="W9" s="219"/>
      <c r="Y9" s="219"/>
      <c r="AA9" s="219"/>
    </row>
    <row r="10" spans="1:27" s="216" customFormat="1" x14ac:dyDescent="0.2">
      <c r="B10" s="762" t="s">
        <v>593</v>
      </c>
      <c r="C10" s="323"/>
      <c r="D10" s="485"/>
      <c r="E10" s="803"/>
      <c r="F10" s="485"/>
      <c r="G10" s="218"/>
      <c r="H10" s="218"/>
      <c r="I10" s="218"/>
      <c r="J10" s="218"/>
      <c r="K10" s="218"/>
      <c r="L10" s="218"/>
      <c r="M10" s="218"/>
      <c r="O10" s="219"/>
      <c r="Q10" s="219"/>
      <c r="W10" s="219"/>
      <c r="Y10" s="219"/>
      <c r="AA10" s="219"/>
    </row>
    <row r="11" spans="1:27" s="216" customFormat="1" x14ac:dyDescent="0.2">
      <c r="B11" s="762" t="s">
        <v>594</v>
      </c>
      <c r="C11" s="323"/>
      <c r="D11" s="485"/>
      <c r="E11" s="803"/>
      <c r="F11" s="485"/>
      <c r="G11" s="218"/>
      <c r="H11" s="218"/>
      <c r="I11" s="218"/>
      <c r="J11" s="218"/>
      <c r="K11" s="218"/>
      <c r="L11" s="218"/>
      <c r="M11" s="218"/>
      <c r="O11" s="219"/>
      <c r="Q11" s="219"/>
      <c r="W11" s="219"/>
      <c r="Y11" s="219"/>
      <c r="AA11" s="219"/>
    </row>
    <row r="12" spans="1:27" s="4" customFormat="1" ht="13.5" customHeight="1" x14ac:dyDescent="0.2">
      <c r="D12" s="1"/>
      <c r="E12" s="804"/>
      <c r="F12" s="1"/>
    </row>
    <row r="13" spans="1:27" s="4" customFormat="1" ht="14.25" customHeight="1" x14ac:dyDescent="0.2">
      <c r="D13" s="1"/>
      <c r="E13" s="804"/>
      <c r="F13" s="1"/>
    </row>
    <row r="14" spans="1:27" s="4" customFormat="1" ht="14.25" customHeight="1" x14ac:dyDescent="0.25">
      <c r="B14" s="407" t="s">
        <v>307</v>
      </c>
      <c r="C14" s="407"/>
      <c r="D14" s="1"/>
      <c r="E14" s="804"/>
      <c r="F14" s="1"/>
    </row>
    <row r="16" spans="1:27" s="491" customFormat="1" x14ac:dyDescent="0.2">
      <c r="B16" s="493" t="s">
        <v>306</v>
      </c>
      <c r="C16" s="493"/>
      <c r="D16" s="494" t="s">
        <v>308</v>
      </c>
      <c r="E16" s="798" t="s">
        <v>592</v>
      </c>
      <c r="F16" s="494" t="s">
        <v>581</v>
      </c>
    </row>
    <row r="17" spans="2:6" s="6" customFormat="1" ht="14.1" customHeight="1" x14ac:dyDescent="0.2">
      <c r="D17" s="246"/>
      <c r="E17" s="805"/>
      <c r="F17" s="246"/>
    </row>
    <row r="18" spans="2:6" s="6" customFormat="1" ht="38.25" x14ac:dyDescent="0.2">
      <c r="B18" s="758" t="s">
        <v>309</v>
      </c>
      <c r="C18" s="794" t="s">
        <v>507</v>
      </c>
      <c r="D18" s="495" t="s">
        <v>586</v>
      </c>
      <c r="E18" s="806">
        <f>IFERROR(CA_reserves_and_premiums!C66/(CA_insurance_cash_flows!E53-CA_insurance_cash_flows!E48),0)</f>
        <v>0</v>
      </c>
      <c r="F18" s="496"/>
    </row>
    <row r="19" spans="2:6" s="6" customFormat="1" x14ac:dyDescent="0.2">
      <c r="B19" s="490"/>
      <c r="C19" s="794"/>
      <c r="D19" s="495"/>
      <c r="E19" s="807"/>
      <c r="F19" s="495"/>
    </row>
    <row r="20" spans="2:6" s="6" customFormat="1" x14ac:dyDescent="0.2">
      <c r="B20" s="490"/>
      <c r="C20" s="794" t="s">
        <v>508</v>
      </c>
      <c r="D20" s="495" t="s">
        <v>489</v>
      </c>
      <c r="E20" s="807"/>
      <c r="F20" s="496"/>
    </row>
    <row r="21" spans="2:6" s="6" customFormat="1" x14ac:dyDescent="0.2">
      <c r="C21" s="793"/>
      <c r="D21" s="495"/>
      <c r="E21" s="807"/>
      <c r="F21" s="495"/>
    </row>
    <row r="22" spans="2:6" s="6" customFormat="1" x14ac:dyDescent="0.2">
      <c r="B22" s="490" t="s">
        <v>15</v>
      </c>
      <c r="C22" s="794" t="s">
        <v>509</v>
      </c>
      <c r="D22" s="495" t="s">
        <v>313</v>
      </c>
      <c r="E22" s="808">
        <f>COUNTIF(CA_reserve_risk!B19:B43,"&lt;&gt;"&amp;"")</f>
        <v>0</v>
      </c>
      <c r="F22" s="496"/>
    </row>
    <row r="23" spans="2:6" s="6" customFormat="1" x14ac:dyDescent="0.2">
      <c r="B23" s="490"/>
      <c r="C23" s="794"/>
      <c r="D23" s="495"/>
      <c r="E23" s="807"/>
      <c r="F23" s="495"/>
    </row>
    <row r="24" spans="2:6" ht="25.5" x14ac:dyDescent="0.2">
      <c r="B24" s="490"/>
      <c r="C24" s="794" t="s">
        <v>510</v>
      </c>
      <c r="D24" s="3" t="s">
        <v>465</v>
      </c>
      <c r="E24" s="809">
        <f>IFERROR(CA_reserve_risk!F44/CA_reserves_and_premiums!C66,0)</f>
        <v>0</v>
      </c>
      <c r="F24" s="496"/>
    </row>
    <row r="25" spans="2:6" x14ac:dyDescent="0.2">
      <c r="B25" s="490"/>
      <c r="C25" s="794"/>
      <c r="D25" s="3"/>
      <c r="E25" s="810"/>
      <c r="F25" s="3"/>
    </row>
    <row r="26" spans="2:6" x14ac:dyDescent="0.2">
      <c r="B26" s="490"/>
      <c r="C26" s="794" t="s">
        <v>511</v>
      </c>
      <c r="D26" s="3" t="s">
        <v>467</v>
      </c>
      <c r="E26" s="809">
        <f>IFERROR(CA_reserve_risk!F44/CA_reserve_risk!E44,0)</f>
        <v>0</v>
      </c>
      <c r="F26" s="496"/>
    </row>
    <row r="27" spans="2:6" x14ac:dyDescent="0.2">
      <c r="B27" s="490"/>
      <c r="C27" s="794"/>
      <c r="D27" s="3"/>
      <c r="E27" s="810"/>
      <c r="F27" s="3"/>
    </row>
    <row r="28" spans="2:6" x14ac:dyDescent="0.2">
      <c r="B28" s="490"/>
      <c r="C28" s="794" t="s">
        <v>512</v>
      </c>
      <c r="D28" s="3" t="s">
        <v>468</v>
      </c>
      <c r="E28" s="809">
        <f>IFERROR(CA_reserve_risk!H44/CA_reserve_risk!F44,0)</f>
        <v>0</v>
      </c>
      <c r="F28" s="496"/>
    </row>
    <row r="29" spans="2:6" x14ac:dyDescent="0.2">
      <c r="B29" s="490"/>
      <c r="C29" s="794"/>
      <c r="D29" s="3"/>
      <c r="E29" s="810"/>
      <c r="F29" s="3"/>
    </row>
    <row r="30" spans="2:6" ht="39.6" customHeight="1" x14ac:dyDescent="0.2">
      <c r="B30" s="490"/>
      <c r="C30" s="794" t="s">
        <v>513</v>
      </c>
      <c r="D30" s="3" t="str">
        <f>"Number of PY parameter segments not using the default CV value of "&amp;CA_PY_seg_CV*100&amp;"%. " &amp;"If own CV values are used, please explain their derivation. In particular whether the underying data is gross or net of retrocession."</f>
        <v>Number of PY parameter segments not using the default CV value of 15%. If own CV values are used, please explain their derivation. In particular whether the underying data is gross or net of retrocession.</v>
      </c>
      <c r="E30" s="808">
        <f>COUNTIF(CA_reserve_risk!K19:K43,"&lt;&gt;"&amp;CA_PY_seg_CV)</f>
        <v>0</v>
      </c>
      <c r="F30" s="496"/>
    </row>
    <row r="31" spans="2:6" s="4" customFormat="1" x14ac:dyDescent="0.2">
      <c r="B31" s="490"/>
      <c r="C31" s="794"/>
      <c r="D31" s="3"/>
      <c r="E31" s="810"/>
      <c r="F31" s="1"/>
    </row>
    <row r="32" spans="2:6" x14ac:dyDescent="0.2">
      <c r="B32" s="490"/>
      <c r="C32" s="794" t="s">
        <v>514</v>
      </c>
      <c r="D32" s="3" t="s">
        <v>469</v>
      </c>
      <c r="E32" s="811">
        <f>IFERROR(CA_reserve_risk!L8/CA_reserve_risk!F44,0)</f>
        <v>0</v>
      </c>
      <c r="F32" s="496"/>
    </row>
    <row r="33" spans="2:10" s="4" customFormat="1" x14ac:dyDescent="0.2">
      <c r="B33" s="490"/>
      <c r="C33" s="794"/>
      <c r="D33" s="3"/>
      <c r="E33" s="810"/>
      <c r="F33" s="495"/>
    </row>
    <row r="34" spans="2:10" s="4" customFormat="1" x14ac:dyDescent="0.2">
      <c r="B34" s="490"/>
      <c r="C34" s="794" t="s">
        <v>515</v>
      </c>
      <c r="D34" s="3" t="s">
        <v>314</v>
      </c>
      <c r="E34" s="807"/>
      <c r="F34" s="496"/>
      <c r="J34" s="3"/>
    </row>
    <row r="35" spans="2:10" x14ac:dyDescent="0.2">
      <c r="C35" s="793"/>
      <c r="D35" s="3"/>
      <c r="E35" s="810"/>
    </row>
    <row r="36" spans="2:10" x14ac:dyDescent="0.2">
      <c r="B36" s="490" t="s">
        <v>315</v>
      </c>
      <c r="C36" s="794" t="s">
        <v>516</v>
      </c>
      <c r="D36" s="3" t="s">
        <v>316</v>
      </c>
      <c r="E36" s="807">
        <f>COUNTIF(CA_premium_risk!B11:B35,"&lt;&gt;"&amp;"")</f>
        <v>0</v>
      </c>
      <c r="F36" s="496"/>
    </row>
    <row r="37" spans="2:10" x14ac:dyDescent="0.2">
      <c r="B37" s="490"/>
      <c r="C37" s="794"/>
      <c r="D37" s="3"/>
      <c r="E37" s="810"/>
    </row>
    <row r="38" spans="2:10" x14ac:dyDescent="0.2">
      <c r="B38" s="490"/>
      <c r="C38" s="794" t="s">
        <v>517</v>
      </c>
      <c r="D38" s="3" t="s">
        <v>595</v>
      </c>
      <c r="E38" s="807">
        <f>COUNTIF(CA_premium_risk!E11:E35,"="&amp;"CY")</f>
        <v>0</v>
      </c>
      <c r="F38" s="498"/>
    </row>
    <row r="39" spans="2:10" x14ac:dyDescent="0.2">
      <c r="B39" s="490"/>
      <c r="C39" s="794" t="s">
        <v>518</v>
      </c>
      <c r="D39" s="3" t="s">
        <v>596</v>
      </c>
      <c r="E39" s="807">
        <f>COUNTIF(CA_premium_risk!E11:E35,"="&amp;"URR")</f>
        <v>0</v>
      </c>
      <c r="F39" s="499"/>
    </row>
    <row r="40" spans="2:10" x14ac:dyDescent="0.2">
      <c r="B40" s="490"/>
      <c r="C40" s="794" t="s">
        <v>519</v>
      </c>
      <c r="D40" s="3" t="s">
        <v>466</v>
      </c>
      <c r="E40" s="807">
        <f>COUNTIF(CA_premium_risk!E11:E35,"="&amp;"CY&amp;URR")</f>
        <v>0</v>
      </c>
      <c r="F40" s="500"/>
    </row>
    <row r="41" spans="2:10" x14ac:dyDescent="0.2">
      <c r="B41" s="490"/>
      <c r="C41" s="794"/>
      <c r="D41" s="3"/>
      <c r="E41" s="810"/>
    </row>
    <row r="42" spans="2:10" x14ac:dyDescent="0.2">
      <c r="B42" s="490"/>
      <c r="C42" s="794"/>
      <c r="D42" s="3"/>
      <c r="E42" s="810"/>
    </row>
    <row r="43" spans="2:10" x14ac:dyDescent="0.2">
      <c r="B43" s="490"/>
      <c r="C43" s="794" t="s">
        <v>520</v>
      </c>
      <c r="D43" s="3" t="s">
        <v>319</v>
      </c>
      <c r="E43" s="807">
        <f>COUNTIF(CA_premium_risk!F11:F35,"="&amp;"Maximum possible loss")</f>
        <v>0</v>
      </c>
      <c r="F43" s="496"/>
    </row>
    <row r="44" spans="2:10" x14ac:dyDescent="0.2">
      <c r="B44" s="490"/>
      <c r="C44" s="794"/>
      <c r="D44" s="3"/>
      <c r="E44" s="807"/>
    </row>
    <row r="45" spans="2:10" x14ac:dyDescent="0.2">
      <c r="B45" s="490"/>
      <c r="C45" s="794" t="s">
        <v>521</v>
      </c>
      <c r="D45" s="3" t="s">
        <v>318</v>
      </c>
      <c r="E45" s="807">
        <f>COUNTIF(CA_premium_risk!F11:F35,"="&amp;"Ground-up loss")</f>
        <v>0</v>
      </c>
      <c r="F45" s="496"/>
    </row>
    <row r="46" spans="2:10" s="4" customFormat="1" x14ac:dyDescent="0.2">
      <c r="B46" s="490"/>
      <c r="C46" s="794"/>
      <c r="D46" s="3"/>
      <c r="E46" s="807"/>
      <c r="F46" s="1"/>
    </row>
    <row r="47" spans="2:10" s="4" customFormat="1" ht="15.6" customHeight="1" x14ac:dyDescent="0.2">
      <c r="B47" s="490"/>
      <c r="C47" s="794" t="s">
        <v>522</v>
      </c>
      <c r="D47" s="3" t="s">
        <v>597</v>
      </c>
      <c r="E47" s="807">
        <f>COUNTIF(CA_premium_risk!J11:J35,"&gt;10")</f>
        <v>0</v>
      </c>
      <c r="F47" s="496"/>
    </row>
    <row r="48" spans="2:10" x14ac:dyDescent="0.2">
      <c r="B48" s="490"/>
      <c r="C48" s="794"/>
      <c r="D48" s="3"/>
      <c r="E48" s="810"/>
    </row>
    <row r="49" spans="2:6" ht="38.25" x14ac:dyDescent="0.2">
      <c r="B49" s="490"/>
      <c r="C49" s="794" t="s">
        <v>523</v>
      </c>
      <c r="D49" s="497" t="s">
        <v>598</v>
      </c>
      <c r="E49" s="810"/>
      <c r="F49" s="499"/>
    </row>
    <row r="50" spans="2:6" x14ac:dyDescent="0.2">
      <c r="B50" s="490"/>
      <c r="C50" s="794"/>
      <c r="D50" s="3"/>
      <c r="E50" s="810"/>
      <c r="F50" s="501"/>
    </row>
    <row r="51" spans="2:6" x14ac:dyDescent="0.2">
      <c r="B51" s="490"/>
      <c r="C51" s="794" t="s">
        <v>524</v>
      </c>
      <c r="D51" s="3" t="str">
        <f>IF(ISBLANK(CA_premium_risk!B11),"",CA_premium_risk!B11)</f>
        <v/>
      </c>
      <c r="E51" s="810"/>
      <c r="F51" s="499"/>
    </row>
    <row r="52" spans="2:6" x14ac:dyDescent="0.2">
      <c r="B52" s="490"/>
      <c r="C52" s="794" t="s">
        <v>525</v>
      </c>
      <c r="D52" s="3" t="str">
        <f>IF(ISBLANK(CA_premium_risk!B12),"",CA_premium_risk!B12)</f>
        <v/>
      </c>
      <c r="E52" s="810"/>
      <c r="F52" s="499"/>
    </row>
    <row r="53" spans="2:6" x14ac:dyDescent="0.2">
      <c r="B53" s="490"/>
      <c r="C53" s="794" t="s">
        <v>526</v>
      </c>
      <c r="D53" s="3" t="str">
        <f>IF(ISBLANK(CA_premium_risk!B13),"",CA_premium_risk!B13)</f>
        <v/>
      </c>
      <c r="E53" s="810"/>
      <c r="F53" s="499"/>
    </row>
    <row r="54" spans="2:6" x14ac:dyDescent="0.2">
      <c r="B54" s="490"/>
      <c r="C54" s="794" t="s">
        <v>527</v>
      </c>
      <c r="D54" s="3" t="str">
        <f>IF(ISBLANK(CA_premium_risk!B14),"",CA_premium_risk!B14)</f>
        <v/>
      </c>
      <c r="E54" s="810"/>
      <c r="F54" s="499"/>
    </row>
    <row r="55" spans="2:6" x14ac:dyDescent="0.2">
      <c r="B55" s="490"/>
      <c r="C55" s="794" t="s">
        <v>528</v>
      </c>
      <c r="D55" s="3" t="str">
        <f>IF(ISBLANK(CA_premium_risk!B15),"",CA_premium_risk!B15)</f>
        <v/>
      </c>
      <c r="E55" s="810"/>
      <c r="F55" s="499"/>
    </row>
    <row r="56" spans="2:6" x14ac:dyDescent="0.2">
      <c r="B56" s="490"/>
      <c r="C56" s="794" t="s">
        <v>529</v>
      </c>
      <c r="D56" s="3" t="str">
        <f>IF(ISBLANK(CA_premium_risk!B16),"",CA_premium_risk!B16)</f>
        <v/>
      </c>
      <c r="E56" s="810"/>
      <c r="F56" s="499"/>
    </row>
    <row r="57" spans="2:6" x14ac:dyDescent="0.2">
      <c r="B57" s="490"/>
      <c r="C57" s="794" t="s">
        <v>530</v>
      </c>
      <c r="D57" s="3" t="str">
        <f>IF(ISBLANK(CA_premium_risk!B17),"",CA_premium_risk!B17)</f>
        <v/>
      </c>
      <c r="E57" s="810"/>
      <c r="F57" s="499"/>
    </row>
    <row r="58" spans="2:6" x14ac:dyDescent="0.2">
      <c r="B58" s="490"/>
      <c r="C58" s="794" t="s">
        <v>531</v>
      </c>
      <c r="D58" s="3" t="str">
        <f>IF(ISBLANK(CA_premium_risk!B18),"",CA_premium_risk!B18)</f>
        <v/>
      </c>
      <c r="E58" s="810"/>
      <c r="F58" s="499"/>
    </row>
    <row r="59" spans="2:6" x14ac:dyDescent="0.2">
      <c r="B59" s="490"/>
      <c r="C59" s="794" t="s">
        <v>532</v>
      </c>
      <c r="D59" s="3" t="str">
        <f>IF(ISBLANK(CA_premium_risk!B19),"",CA_premium_risk!B19)</f>
        <v/>
      </c>
      <c r="E59" s="810"/>
      <c r="F59" s="499"/>
    </row>
    <row r="60" spans="2:6" x14ac:dyDescent="0.2">
      <c r="B60" s="490"/>
      <c r="C60" s="794" t="s">
        <v>533</v>
      </c>
      <c r="D60" s="3" t="str">
        <f>IF(ISBLANK(CA_premium_risk!B20),"",CA_premium_risk!B20)</f>
        <v/>
      </c>
      <c r="E60" s="810"/>
      <c r="F60" s="499"/>
    </row>
    <row r="61" spans="2:6" x14ac:dyDescent="0.2">
      <c r="B61" s="490"/>
      <c r="C61" s="794" t="s">
        <v>534</v>
      </c>
      <c r="D61" s="3" t="str">
        <f>IF(ISBLANK(CA_premium_risk!B21),"",CA_premium_risk!B21)</f>
        <v/>
      </c>
      <c r="E61" s="810"/>
      <c r="F61" s="499"/>
    </row>
    <row r="62" spans="2:6" x14ac:dyDescent="0.2">
      <c r="B62" s="490"/>
      <c r="C62" s="794" t="s">
        <v>535</v>
      </c>
      <c r="D62" s="3" t="str">
        <f>IF(ISBLANK(CA_premium_risk!B22),"",CA_premium_risk!B22)</f>
        <v/>
      </c>
      <c r="E62" s="810"/>
      <c r="F62" s="499"/>
    </row>
    <row r="63" spans="2:6" x14ac:dyDescent="0.2">
      <c r="B63" s="490"/>
      <c r="C63" s="794" t="s">
        <v>536</v>
      </c>
      <c r="D63" s="3" t="str">
        <f>IF(ISBLANK(CA_premium_risk!B23),"",CA_premium_risk!B23)</f>
        <v/>
      </c>
      <c r="E63" s="810"/>
      <c r="F63" s="499"/>
    </row>
    <row r="64" spans="2:6" x14ac:dyDescent="0.2">
      <c r="B64" s="490"/>
      <c r="C64" s="794" t="s">
        <v>537</v>
      </c>
      <c r="D64" s="3" t="str">
        <f>IF(ISBLANK(CA_premium_risk!B24),"",CA_premium_risk!B24)</f>
        <v/>
      </c>
      <c r="E64" s="810"/>
      <c r="F64" s="499"/>
    </row>
    <row r="65" spans="2:6" x14ac:dyDescent="0.2">
      <c r="B65" s="490"/>
      <c r="C65" s="794" t="s">
        <v>538</v>
      </c>
      <c r="D65" s="3" t="str">
        <f>IF(ISBLANK(CA_premium_risk!B25),"",CA_premium_risk!B25)</f>
        <v/>
      </c>
      <c r="E65" s="810"/>
      <c r="F65" s="499"/>
    </row>
    <row r="66" spans="2:6" x14ac:dyDescent="0.2">
      <c r="B66" s="490"/>
      <c r="C66" s="794" t="s">
        <v>539</v>
      </c>
      <c r="D66" s="3" t="str">
        <f>IF(ISBLANK(CA_premium_risk!B26),"",CA_premium_risk!B26)</f>
        <v/>
      </c>
      <c r="E66" s="810"/>
      <c r="F66" s="499"/>
    </row>
    <row r="67" spans="2:6" x14ac:dyDescent="0.2">
      <c r="B67" s="490"/>
      <c r="C67" s="794" t="s">
        <v>540</v>
      </c>
      <c r="D67" s="3" t="str">
        <f>IF(ISBLANK(CA_premium_risk!B27),"",CA_premium_risk!B27)</f>
        <v/>
      </c>
      <c r="E67" s="810"/>
      <c r="F67" s="499"/>
    </row>
    <row r="68" spans="2:6" x14ac:dyDescent="0.2">
      <c r="B68" s="490"/>
      <c r="C68" s="794" t="s">
        <v>541</v>
      </c>
      <c r="D68" s="3" t="str">
        <f>IF(ISBLANK(CA_premium_risk!B28),"",CA_premium_risk!B28)</f>
        <v/>
      </c>
      <c r="E68" s="810"/>
      <c r="F68" s="499"/>
    </row>
    <row r="69" spans="2:6" x14ac:dyDescent="0.2">
      <c r="B69" s="490"/>
      <c r="C69" s="794" t="s">
        <v>542</v>
      </c>
      <c r="D69" s="3" t="str">
        <f>IF(ISBLANK(CA_premium_risk!B29),"",CA_premium_risk!B29)</f>
        <v/>
      </c>
      <c r="E69" s="810"/>
      <c r="F69" s="499"/>
    </row>
    <row r="70" spans="2:6" x14ac:dyDescent="0.2">
      <c r="B70" s="490"/>
      <c r="C70" s="794" t="s">
        <v>543</v>
      </c>
      <c r="D70" s="3" t="str">
        <f>IF(ISBLANK(CA_premium_risk!B30),"",CA_premium_risk!B30)</f>
        <v/>
      </c>
      <c r="E70" s="810"/>
      <c r="F70" s="499"/>
    </row>
    <row r="71" spans="2:6" x14ac:dyDescent="0.2">
      <c r="B71" s="490"/>
      <c r="C71" s="794" t="s">
        <v>544</v>
      </c>
      <c r="D71" s="3" t="str">
        <f>IF(ISBLANK(CA_premium_risk!B31),"",CA_premium_risk!B31)</f>
        <v/>
      </c>
      <c r="E71" s="810"/>
      <c r="F71" s="499"/>
    </row>
    <row r="72" spans="2:6" x14ac:dyDescent="0.2">
      <c r="B72" s="490"/>
      <c r="C72" s="794" t="s">
        <v>545</v>
      </c>
      <c r="D72" s="3" t="str">
        <f>IF(ISBLANK(CA_premium_risk!B32),"",CA_premium_risk!B32)</f>
        <v/>
      </c>
      <c r="E72" s="810"/>
      <c r="F72" s="499"/>
    </row>
    <row r="73" spans="2:6" x14ac:dyDescent="0.2">
      <c r="B73" s="490"/>
      <c r="C73" s="794" t="s">
        <v>546</v>
      </c>
      <c r="D73" s="3" t="str">
        <f>IF(ISBLANK(CA_premium_risk!B33),"",CA_premium_risk!B33)</f>
        <v/>
      </c>
      <c r="E73" s="810"/>
      <c r="F73" s="499"/>
    </row>
    <row r="74" spans="2:6" x14ac:dyDescent="0.2">
      <c r="B74" s="490"/>
      <c r="C74" s="794" t="s">
        <v>547</v>
      </c>
      <c r="D74" s="3" t="str">
        <f>IF(ISBLANK(CA_premium_risk!B34),"",CA_premium_risk!B34)</f>
        <v/>
      </c>
      <c r="E74" s="810"/>
      <c r="F74" s="499"/>
    </row>
    <row r="75" spans="2:6" x14ac:dyDescent="0.2">
      <c r="B75" s="490"/>
      <c r="C75" s="794" t="s">
        <v>548</v>
      </c>
      <c r="D75" s="3" t="str">
        <f>IF(ISBLANK(CA_premium_risk!B35),"",CA_premium_risk!B35)</f>
        <v/>
      </c>
      <c r="E75" s="810"/>
      <c r="F75" s="499"/>
    </row>
    <row r="76" spans="2:6" x14ac:dyDescent="0.2">
      <c r="B76" s="490"/>
      <c r="C76" s="794"/>
      <c r="D76" s="3"/>
      <c r="E76" s="810"/>
    </row>
    <row r="77" spans="2:6" ht="38.25" x14ac:dyDescent="0.2">
      <c r="B77" s="490"/>
      <c r="C77" s="794" t="s">
        <v>549</v>
      </c>
      <c r="D77" s="3" t="s">
        <v>471</v>
      </c>
      <c r="E77" s="810"/>
      <c r="F77" s="496"/>
    </row>
    <row r="78" spans="2:6" s="4" customFormat="1" x14ac:dyDescent="0.2">
      <c r="B78" s="490"/>
      <c r="C78" s="794"/>
      <c r="D78" s="1"/>
      <c r="E78" s="804"/>
      <c r="F78" s="1"/>
    </row>
    <row r="79" spans="2:6" ht="38.25" x14ac:dyDescent="0.2">
      <c r="B79" s="490"/>
      <c r="C79" s="794" t="s">
        <v>550</v>
      </c>
      <c r="D79" s="1" t="s">
        <v>691</v>
      </c>
      <c r="F79" s="496"/>
    </row>
    <row r="80" spans="2:6" x14ac:dyDescent="0.2">
      <c r="B80" s="490"/>
      <c r="C80" s="794"/>
      <c r="D80" s="3"/>
      <c r="E80" s="810"/>
    </row>
    <row r="81" spans="2:6" x14ac:dyDescent="0.2">
      <c r="B81" s="490"/>
      <c r="C81" s="794" t="s">
        <v>551</v>
      </c>
      <c r="D81" s="3" t="s">
        <v>320</v>
      </c>
      <c r="E81" s="810"/>
      <c r="F81" s="496"/>
    </row>
    <row r="82" spans="2:6" x14ac:dyDescent="0.2">
      <c r="C82" s="793"/>
    </row>
    <row r="83" spans="2:6" ht="25.5" x14ac:dyDescent="0.2">
      <c r="B83" s="758" t="s">
        <v>475</v>
      </c>
      <c r="C83" s="794" t="s">
        <v>552</v>
      </c>
      <c r="D83" s="3" t="s">
        <v>476</v>
      </c>
      <c r="E83" s="809">
        <f>IFERROR(CA_expected_result!D8/CA_reserves_and_premiums!C122,0)</f>
        <v>0</v>
      </c>
      <c r="F83" s="496"/>
    </row>
    <row r="84" spans="2:6" s="4" customFormat="1" x14ac:dyDescent="0.2">
      <c r="B84" s="490"/>
      <c r="C84" s="794"/>
      <c r="D84" s="3"/>
      <c r="E84" s="808"/>
      <c r="F84" s="495"/>
    </row>
    <row r="85" spans="2:6" s="4" customFormat="1" x14ac:dyDescent="0.2">
      <c r="B85" s="490"/>
      <c r="C85" s="794" t="s">
        <v>553</v>
      </c>
      <c r="D85" s="3" t="s">
        <v>479</v>
      </c>
      <c r="E85" s="809">
        <f>IFERROR(CA_expected_result!F47/CA_expected_result!F48,0)</f>
        <v>0</v>
      </c>
      <c r="F85" s="496"/>
    </row>
    <row r="86" spans="2:6" s="4" customFormat="1" x14ac:dyDescent="0.2">
      <c r="B86" s="490"/>
      <c r="C86" s="794"/>
      <c r="D86" s="3"/>
      <c r="E86" s="808"/>
      <c r="F86" s="495"/>
    </row>
    <row r="87" spans="2:6" s="4" customFormat="1" x14ac:dyDescent="0.2">
      <c r="B87" s="490"/>
      <c r="C87" s="794" t="s">
        <v>554</v>
      </c>
      <c r="D87" s="3" t="s">
        <v>480</v>
      </c>
      <c r="E87" s="809">
        <f>IFERROR(CA_expected_result!H47/CA_expected_result!H48,0)</f>
        <v>0</v>
      </c>
      <c r="F87" s="496"/>
    </row>
    <row r="88" spans="2:6" s="4" customFormat="1" x14ac:dyDescent="0.2">
      <c r="B88" s="490"/>
      <c r="C88" s="794"/>
      <c r="D88" s="3"/>
      <c r="E88" s="808"/>
      <c r="F88" s="495"/>
    </row>
    <row r="89" spans="2:6" s="4" customFormat="1" x14ac:dyDescent="0.2">
      <c r="B89" s="490"/>
      <c r="C89" s="794" t="s">
        <v>554</v>
      </c>
      <c r="D89" s="3" t="s">
        <v>481</v>
      </c>
      <c r="E89" s="809">
        <f>IF(CA_expected_result!L45="",0,CA_expected_result!L45)</f>
        <v>0</v>
      </c>
      <c r="F89" s="496"/>
    </row>
    <row r="90" spans="2:6" s="4" customFormat="1" x14ac:dyDescent="0.2">
      <c r="B90" s="490"/>
      <c r="C90" s="794"/>
      <c r="D90" s="3"/>
      <c r="E90" s="808"/>
      <c r="F90" s="495"/>
    </row>
    <row r="91" spans="2:6" s="4" customFormat="1" x14ac:dyDescent="0.2">
      <c r="B91" s="490"/>
      <c r="C91" s="794" t="s">
        <v>555</v>
      </c>
      <c r="D91" s="3" t="s">
        <v>482</v>
      </c>
      <c r="E91" s="809">
        <f>IF(CA_expected_result!M45="",0,CA_expected_result!M45)</f>
        <v>0</v>
      </c>
      <c r="F91" s="496"/>
    </row>
    <row r="92" spans="2:6" s="4" customFormat="1" x14ac:dyDescent="0.2">
      <c r="B92" s="490"/>
      <c r="C92" s="794"/>
      <c r="D92" s="3"/>
      <c r="E92" s="808"/>
      <c r="F92" s="495"/>
    </row>
    <row r="93" spans="2:6" s="4" customFormat="1" x14ac:dyDescent="0.2">
      <c r="B93" s="490"/>
      <c r="C93" s="794" t="s">
        <v>556</v>
      </c>
      <c r="D93" s="3" t="s">
        <v>477</v>
      </c>
      <c r="E93" s="809">
        <f>IF(CA_expected_result!N45="",0,CA_expected_result!N45)</f>
        <v>0</v>
      </c>
      <c r="F93" s="496"/>
    </row>
    <row r="94" spans="2:6" s="4" customFormat="1" x14ac:dyDescent="0.2">
      <c r="B94" s="490"/>
      <c r="C94" s="794"/>
      <c r="D94" s="3"/>
      <c r="E94" s="808"/>
      <c r="F94" s="495"/>
    </row>
    <row r="95" spans="2:6" s="4" customFormat="1" x14ac:dyDescent="0.2">
      <c r="B95" s="490"/>
      <c r="C95" s="794" t="s">
        <v>557</v>
      </c>
      <c r="D95" s="3" t="s">
        <v>478</v>
      </c>
      <c r="E95" s="809">
        <f>IF(CA_expected_result!O45="",0,CA_expected_result!O45)</f>
        <v>0</v>
      </c>
      <c r="F95" s="496"/>
    </row>
    <row r="96" spans="2:6" s="4" customFormat="1" x14ac:dyDescent="0.2">
      <c r="B96" s="490"/>
      <c r="C96" s="794"/>
      <c r="D96" s="3"/>
      <c r="E96" s="808"/>
      <c r="F96" s="495"/>
    </row>
    <row r="97" spans="2:6" ht="39" customHeight="1" x14ac:dyDescent="0.2">
      <c r="B97" s="490"/>
      <c r="C97" s="794" t="s">
        <v>558</v>
      </c>
      <c r="D97" s="3" t="str">
        <f>"Number of CY parameter segments not using the default CV value of "&amp;CA_PY_seg_CV*100&amp;"% (for MVM calculation). " &amp;"If own CV values are used, please explain their derivation. In particular whether the underying data is gross or net of retrocession."</f>
        <v>Number of CY parameter segments not using the default CV value of 15% (for MVM calculation). If own CV values are used, please explain their derivation. In particular whether the underying data is gross or net of retrocession.</v>
      </c>
      <c r="E97" s="808">
        <f>COUNTIF(CA_expected_result!S20:S44,"&lt;&gt;"&amp;CA_PY_seg_CV)</f>
        <v>0</v>
      </c>
      <c r="F97" s="496"/>
    </row>
    <row r="98" spans="2:6" x14ac:dyDescent="0.2">
      <c r="B98" s="490"/>
      <c r="C98" s="794"/>
      <c r="D98" s="3"/>
      <c r="E98" s="810"/>
      <c r="F98" s="495"/>
    </row>
    <row r="99" spans="2:6" x14ac:dyDescent="0.2">
      <c r="B99" s="490"/>
      <c r="C99" s="794" t="s">
        <v>559</v>
      </c>
      <c r="D99" s="3" t="s">
        <v>485</v>
      </c>
      <c r="E99" s="807"/>
      <c r="F99" s="496"/>
    </row>
    <row r="100" spans="2:6" x14ac:dyDescent="0.2">
      <c r="C100" s="793"/>
    </row>
    <row r="101" spans="2:6" ht="76.5" x14ac:dyDescent="0.2">
      <c r="B101" s="795" t="s">
        <v>613</v>
      </c>
      <c r="C101" s="794" t="s">
        <v>560</v>
      </c>
      <c r="D101" s="497" t="s">
        <v>614</v>
      </c>
      <c r="E101" s="810"/>
      <c r="F101" s="499"/>
    </row>
    <row r="102" spans="2:6" x14ac:dyDescent="0.2">
      <c r="B102" s="490"/>
      <c r="C102" s="794"/>
      <c r="D102" s="3"/>
      <c r="E102" s="810"/>
      <c r="F102" s="501"/>
    </row>
    <row r="103" spans="2:6" x14ac:dyDescent="0.2">
      <c r="B103" s="490"/>
      <c r="C103" s="794" t="s">
        <v>561</v>
      </c>
      <c r="D103" s="3" t="str">
        <f>IF(ISBLANK(CA_IE3_risk!B8),"",CA_IE3_risk!B8)</f>
        <v/>
      </c>
      <c r="E103" s="810"/>
      <c r="F103" s="499"/>
    </row>
    <row r="104" spans="2:6" x14ac:dyDescent="0.2">
      <c r="B104" s="490"/>
      <c r="C104" s="794" t="s">
        <v>562</v>
      </c>
      <c r="D104" s="3" t="str">
        <f>IF(ISBLANK(CA_IE3_risk!B9),"",CA_IE3_risk!B9)</f>
        <v/>
      </c>
      <c r="E104" s="810"/>
      <c r="F104" s="499"/>
    </row>
    <row r="105" spans="2:6" x14ac:dyDescent="0.2">
      <c r="B105" s="490"/>
      <c r="C105" s="794" t="s">
        <v>563</v>
      </c>
      <c r="D105" s="3" t="str">
        <f>IF(ISBLANK(CA_IE3_risk!B10),"",CA_IE3_risk!B10)</f>
        <v/>
      </c>
      <c r="E105" s="810"/>
      <c r="F105" s="499"/>
    </row>
    <row r="106" spans="2:6" x14ac:dyDescent="0.2">
      <c r="B106" s="490"/>
      <c r="C106" s="794"/>
      <c r="D106" s="3"/>
      <c r="E106" s="810"/>
      <c r="F106" s="495"/>
    </row>
    <row r="107" spans="2:6" x14ac:dyDescent="0.2">
      <c r="B107" s="490"/>
      <c r="C107" s="794" t="s">
        <v>564</v>
      </c>
      <c r="D107" s="3" t="s">
        <v>615</v>
      </c>
      <c r="E107" s="807"/>
      <c r="F107" s="496"/>
    </row>
    <row r="108" spans="2:6" x14ac:dyDescent="0.2">
      <c r="C108" s="793"/>
    </row>
    <row r="109" spans="2:6" x14ac:dyDescent="0.2">
      <c r="B109" s="758" t="s">
        <v>138</v>
      </c>
      <c r="C109" s="794" t="s">
        <v>577</v>
      </c>
      <c r="D109" s="497" t="s">
        <v>486</v>
      </c>
      <c r="F109" s="496"/>
    </row>
    <row r="110" spans="2:6" x14ac:dyDescent="0.2">
      <c r="B110" s="490"/>
      <c r="C110" s="794"/>
      <c r="D110" s="3"/>
    </row>
    <row r="111" spans="2:6" s="4" customFormat="1" x14ac:dyDescent="0.2">
      <c r="B111" s="490"/>
      <c r="C111" s="794" t="s">
        <v>578</v>
      </c>
      <c r="D111" s="497" t="s">
        <v>487</v>
      </c>
      <c r="E111" s="804"/>
      <c r="F111" s="496"/>
    </row>
    <row r="112" spans="2:6" s="4" customFormat="1" x14ac:dyDescent="0.2">
      <c r="B112" s="490"/>
      <c r="C112" s="794"/>
      <c r="D112" s="3"/>
      <c r="E112" s="804"/>
      <c r="F112" s="1"/>
    </row>
    <row r="113" spans="2:6" x14ac:dyDescent="0.2">
      <c r="B113" s="490"/>
      <c r="C113" s="794" t="s">
        <v>579</v>
      </c>
      <c r="D113" s="3" t="s">
        <v>488</v>
      </c>
      <c r="F113" s="496"/>
    </row>
    <row r="114" spans="2:6" x14ac:dyDescent="0.2">
      <c r="C114" s="793"/>
    </row>
    <row r="115" spans="2:6" x14ac:dyDescent="0.2">
      <c r="B115" s="758" t="s">
        <v>492</v>
      </c>
      <c r="C115" s="794" t="s">
        <v>565</v>
      </c>
      <c r="D115" s="497" t="s">
        <v>491</v>
      </c>
      <c r="F115" s="496"/>
    </row>
    <row r="116" spans="2:6" x14ac:dyDescent="0.2">
      <c r="C116" s="793"/>
    </row>
    <row r="117" spans="2:6" ht="25.5" x14ac:dyDescent="0.2">
      <c r="B117" s="795" t="s">
        <v>496</v>
      </c>
      <c r="C117" s="794" t="s">
        <v>566</v>
      </c>
      <c r="D117" s="497" t="s">
        <v>493</v>
      </c>
      <c r="F117" s="496"/>
    </row>
    <row r="118" spans="2:6" x14ac:dyDescent="0.2">
      <c r="B118" s="490"/>
      <c r="C118" s="794"/>
      <c r="D118" s="3"/>
    </row>
    <row r="119" spans="2:6" ht="25.5" x14ac:dyDescent="0.2">
      <c r="B119" s="490"/>
      <c r="C119" s="794" t="s">
        <v>567</v>
      </c>
      <c r="D119" s="497" t="s">
        <v>494</v>
      </c>
      <c r="F119" s="496"/>
    </row>
    <row r="120" spans="2:6" x14ac:dyDescent="0.2">
      <c r="B120" s="490"/>
      <c r="C120" s="794"/>
      <c r="D120" s="3"/>
    </row>
    <row r="121" spans="2:6" x14ac:dyDescent="0.2">
      <c r="B121" s="490"/>
      <c r="C121" s="794" t="s">
        <v>568</v>
      </c>
      <c r="D121" s="3" t="s">
        <v>495</v>
      </c>
      <c r="F121" s="496"/>
    </row>
    <row r="122" spans="2:6" x14ac:dyDescent="0.2">
      <c r="C122" s="793"/>
    </row>
    <row r="123" spans="2:6" ht="51" x14ac:dyDescent="0.2">
      <c r="B123" s="795" t="s">
        <v>580</v>
      </c>
      <c r="C123" s="794" t="s">
        <v>569</v>
      </c>
      <c r="D123" s="495" t="s">
        <v>470</v>
      </c>
      <c r="F123" s="496"/>
    </row>
    <row r="124" spans="2:6" s="4" customFormat="1" x14ac:dyDescent="0.2">
      <c r="B124" s="758"/>
      <c r="C124" s="794"/>
      <c r="D124" s="3"/>
      <c r="E124" s="804"/>
      <c r="F124" s="495"/>
    </row>
    <row r="125" spans="2:6" s="4" customFormat="1" x14ac:dyDescent="0.2">
      <c r="B125" s="758"/>
      <c r="C125" s="794" t="s">
        <v>570</v>
      </c>
      <c r="D125" s="3" t="s">
        <v>497</v>
      </c>
      <c r="E125" s="804"/>
      <c r="F125" s="496"/>
    </row>
    <row r="126" spans="2:6" x14ac:dyDescent="0.2">
      <c r="C126" s="793"/>
    </row>
    <row r="127" spans="2:6" s="6" customFormat="1" ht="17.100000000000001" customHeight="1" x14ac:dyDescent="0.2">
      <c r="B127" s="761" t="s">
        <v>490</v>
      </c>
      <c r="C127" s="794" t="s">
        <v>571</v>
      </c>
      <c r="D127" s="812" t="s">
        <v>599</v>
      </c>
      <c r="E127" s="807"/>
      <c r="F127" s="496"/>
    </row>
    <row r="128" spans="2:6" s="6" customFormat="1" x14ac:dyDescent="0.2">
      <c r="B128" s="490"/>
      <c r="C128" s="794"/>
      <c r="D128" s="495"/>
      <c r="E128" s="807"/>
      <c r="F128" s="495"/>
    </row>
    <row r="129" spans="2:6" s="6" customFormat="1" x14ac:dyDescent="0.2">
      <c r="B129" s="490"/>
      <c r="C129" s="794" t="s">
        <v>572</v>
      </c>
      <c r="D129" s="495" t="s">
        <v>500</v>
      </c>
      <c r="E129" s="807"/>
      <c r="F129" s="496"/>
    </row>
    <row r="130" spans="2:6" s="6" customFormat="1" x14ac:dyDescent="0.2">
      <c r="B130" s="490"/>
      <c r="C130" s="794"/>
      <c r="D130" s="495"/>
      <c r="E130" s="807"/>
      <c r="F130" s="495"/>
    </row>
    <row r="131" spans="2:6" s="6" customFormat="1" x14ac:dyDescent="0.2">
      <c r="B131" s="490"/>
      <c r="C131" s="794" t="s">
        <v>573</v>
      </c>
      <c r="D131" s="495" t="s">
        <v>499</v>
      </c>
      <c r="E131" s="807"/>
      <c r="F131" s="496"/>
    </row>
    <row r="132" spans="2:6" s="6" customFormat="1" x14ac:dyDescent="0.2">
      <c r="B132" s="490"/>
      <c r="C132" s="794"/>
      <c r="D132" s="495"/>
      <c r="E132" s="807"/>
      <c r="F132" s="496"/>
    </row>
    <row r="133" spans="2:6" s="6" customFormat="1" x14ac:dyDescent="0.2">
      <c r="B133" s="490"/>
      <c r="C133" s="794" t="s">
        <v>574</v>
      </c>
      <c r="D133" s="495" t="s">
        <v>501</v>
      </c>
      <c r="E133" s="807"/>
      <c r="F133" s="496"/>
    </row>
    <row r="134" spans="2:6" s="6" customFormat="1" x14ac:dyDescent="0.2">
      <c r="B134" s="490"/>
      <c r="C134" s="794"/>
      <c r="D134" s="495"/>
      <c r="E134" s="807"/>
      <c r="F134" s="495"/>
    </row>
    <row r="135" spans="2:6" s="6" customFormat="1" x14ac:dyDescent="0.2">
      <c r="B135" s="490"/>
      <c r="C135" s="794" t="s">
        <v>575</v>
      </c>
      <c r="D135" s="495" t="s">
        <v>498</v>
      </c>
      <c r="E135" s="807"/>
      <c r="F135" s="496"/>
    </row>
    <row r="136" spans="2:6" s="6" customFormat="1" x14ac:dyDescent="0.2">
      <c r="B136" s="490"/>
      <c r="C136" s="794"/>
      <c r="D136" s="495"/>
      <c r="E136" s="807"/>
      <c r="F136" s="495"/>
    </row>
    <row r="137" spans="2:6" s="6" customFormat="1" x14ac:dyDescent="0.2">
      <c r="B137" s="490"/>
      <c r="C137" s="794" t="s">
        <v>576</v>
      </c>
      <c r="D137" s="495" t="s">
        <v>692</v>
      </c>
      <c r="E137" s="807"/>
      <c r="F137" s="49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A2D3EE"/>
    <pageSetUpPr fitToPage="1"/>
  </sheetPr>
  <dimension ref="A1:AC122"/>
  <sheetViews>
    <sheetView showGridLines="0" zoomScale="90" zoomScaleNormal="90" workbookViewId="0">
      <selection activeCell="A2" sqref="A2"/>
    </sheetView>
  </sheetViews>
  <sheetFormatPr defaultColWidth="13.5703125" defaultRowHeight="12.75" x14ac:dyDescent="0.2"/>
  <cols>
    <col min="1" max="1" width="5.5703125" style="4" customWidth="1"/>
    <col min="2" max="2" width="62.5703125" style="4" customWidth="1"/>
    <col min="3" max="3" width="15.42578125" style="4" customWidth="1"/>
    <col min="4" max="4" width="12.42578125" style="60" customWidth="1"/>
    <col min="5" max="5" width="10" style="4" customWidth="1"/>
    <col min="6" max="7" width="10" style="60" customWidth="1"/>
    <col min="8" max="8" width="9.42578125" style="60" customWidth="1"/>
    <col min="9" max="10" width="10.42578125" style="60" customWidth="1"/>
    <col min="11" max="11" width="9" style="60" customWidth="1"/>
    <col min="12" max="12" width="9.42578125" style="60" customWidth="1"/>
    <col min="13" max="13" width="10.5703125" style="4" customWidth="1"/>
    <col min="14" max="14" width="15.42578125" style="5" customWidth="1"/>
    <col min="15" max="15" width="15.42578125" style="4" customWidth="1"/>
    <col min="16" max="16" width="15.42578125" style="5" customWidth="1"/>
    <col min="17" max="21" width="15.42578125" style="4" customWidth="1"/>
    <col min="22" max="22" width="15.42578125" style="5" customWidth="1"/>
    <col min="23" max="23" width="15.42578125" style="4" customWidth="1"/>
    <col min="24" max="24" width="15.42578125" style="5" customWidth="1"/>
    <col min="25" max="25" width="15.42578125" style="4" customWidth="1"/>
    <col min="26" max="26" width="15.42578125" style="5" customWidth="1"/>
    <col min="27" max="27" width="15.42578125" style="4" customWidth="1"/>
    <col min="28" max="16384" width="13.5703125" style="4"/>
  </cols>
  <sheetData>
    <row r="1" spans="1:27" ht="20.100000000000001" customHeight="1" x14ac:dyDescent="0.2">
      <c r="A1" s="10">
        <v>5</v>
      </c>
      <c r="B1" s="11" t="s">
        <v>288</v>
      </c>
      <c r="C1" s="6"/>
      <c r="D1" s="6"/>
      <c r="F1" s="4"/>
      <c r="G1" s="4"/>
      <c r="H1" s="4"/>
      <c r="I1" s="4"/>
      <c r="J1" s="4"/>
      <c r="K1" s="4"/>
      <c r="L1" s="4"/>
      <c r="N1" s="4"/>
      <c r="P1" s="4"/>
      <c r="V1" s="4"/>
      <c r="X1" s="4"/>
      <c r="Z1" s="4"/>
    </row>
    <row r="2" spans="1:27" x14ac:dyDescent="0.2">
      <c r="B2" s="217" t="str">
        <f>CA_company_name&amp;" - SST "&amp;CA_current_year&amp;CA_suffix</f>
        <v>Example Re - SST 2025</v>
      </c>
    </row>
    <row r="3" spans="1:27" x14ac:dyDescent="0.2">
      <c r="B3" s="217"/>
    </row>
    <row r="5" spans="1:27" ht="15.75" x14ac:dyDescent="0.2">
      <c r="B5" s="482" t="s">
        <v>27</v>
      </c>
    </row>
    <row r="7" spans="1:27" s="65" customFormat="1" x14ac:dyDescent="0.2">
      <c r="B7" s="375" t="s">
        <v>364</v>
      </c>
      <c r="D7" s="376"/>
      <c r="F7" s="376"/>
      <c r="G7" s="376"/>
      <c r="H7" s="376"/>
      <c r="I7" s="376"/>
      <c r="J7" s="376"/>
      <c r="K7" s="376"/>
      <c r="L7" s="376"/>
      <c r="N7" s="137"/>
      <c r="P7" s="137"/>
      <c r="V7" s="137"/>
      <c r="X7" s="137"/>
      <c r="Z7" s="137"/>
    </row>
    <row r="8" spans="1:27" s="65" customFormat="1" x14ac:dyDescent="0.2">
      <c r="B8" s="375" t="s">
        <v>310</v>
      </c>
      <c r="D8" s="376"/>
      <c r="F8" s="376"/>
      <c r="G8" s="376"/>
      <c r="H8" s="376"/>
      <c r="I8" s="376"/>
      <c r="J8" s="376"/>
      <c r="K8" s="376"/>
      <c r="L8" s="376"/>
      <c r="N8" s="137"/>
      <c r="P8" s="137"/>
      <c r="V8" s="137"/>
      <c r="X8" s="137"/>
      <c r="Z8" s="137"/>
    </row>
    <row r="9" spans="1:27" s="65" customFormat="1" x14ac:dyDescent="0.2">
      <c r="B9" s="375" t="s">
        <v>311</v>
      </c>
      <c r="D9" s="376"/>
      <c r="F9" s="376"/>
      <c r="G9" s="376"/>
      <c r="H9" s="376"/>
      <c r="I9" s="376"/>
      <c r="J9" s="376"/>
      <c r="K9" s="376"/>
      <c r="L9" s="376"/>
      <c r="N9" s="137"/>
      <c r="P9" s="137"/>
      <c r="V9" s="137"/>
      <c r="X9" s="137"/>
      <c r="Z9" s="137"/>
    </row>
    <row r="10" spans="1:27" s="65" customFormat="1" x14ac:dyDescent="0.2">
      <c r="B10" s="375"/>
      <c r="D10" s="376"/>
      <c r="F10" s="376"/>
      <c r="G10" s="376"/>
      <c r="H10" s="376"/>
      <c r="I10" s="376"/>
      <c r="J10" s="376"/>
      <c r="K10" s="376"/>
      <c r="L10" s="376"/>
      <c r="N10" s="137"/>
      <c r="P10" s="137"/>
      <c r="V10" s="137"/>
      <c r="X10" s="137"/>
      <c r="Z10" s="137"/>
    </row>
    <row r="11" spans="1:27" s="65" customFormat="1" x14ac:dyDescent="0.2">
      <c r="B11" s="375"/>
      <c r="D11" s="376"/>
      <c r="F11" s="376"/>
      <c r="G11" s="376"/>
      <c r="H11" s="376"/>
      <c r="I11" s="376"/>
      <c r="J11" s="376"/>
      <c r="K11" s="376"/>
      <c r="L11" s="376"/>
      <c r="N11" s="137"/>
      <c r="P11" s="137"/>
      <c r="V11" s="137"/>
      <c r="X11" s="137"/>
      <c r="Z11" s="137"/>
    </row>
    <row r="12" spans="1:27" s="65" customFormat="1" ht="15.75" x14ac:dyDescent="0.2">
      <c r="B12" s="482" t="s">
        <v>365</v>
      </c>
      <c r="D12" s="376"/>
      <c r="F12" s="376"/>
      <c r="G12" s="376"/>
      <c r="H12" s="376"/>
      <c r="I12" s="376"/>
      <c r="J12" s="376"/>
      <c r="K12" s="376"/>
      <c r="L12" s="376"/>
      <c r="N12" s="137"/>
      <c r="P12" s="137"/>
      <c r="V12" s="137"/>
      <c r="X12" s="137"/>
      <c r="Z12" s="137"/>
    </row>
    <row r="13" spans="1:27" ht="13.5" thickBot="1" x14ac:dyDescent="0.25"/>
    <row r="14" spans="1:27" x14ac:dyDescent="0.2">
      <c r="B14" s="311" t="s">
        <v>312</v>
      </c>
      <c r="C14" s="262"/>
      <c r="D14" s="263"/>
      <c r="E14" s="262"/>
      <c r="F14" s="263"/>
      <c r="G14" s="262"/>
      <c r="H14" s="262"/>
      <c r="I14" s="262"/>
      <c r="J14" s="262"/>
      <c r="K14" s="262"/>
      <c r="L14" s="262"/>
      <c r="M14" s="262"/>
      <c r="N14" s="262"/>
      <c r="O14" s="264"/>
      <c r="P14" s="262"/>
      <c r="Q14" s="264"/>
      <c r="R14" s="264"/>
      <c r="S14" s="264"/>
      <c r="T14" s="264"/>
      <c r="U14" s="264"/>
      <c r="V14" s="262"/>
      <c r="W14" s="264"/>
      <c r="X14" s="262"/>
      <c r="Y14" s="264"/>
      <c r="Z14" s="262"/>
      <c r="AA14" s="265"/>
    </row>
    <row r="15" spans="1:27" ht="13.5" thickBot="1" x14ac:dyDescent="0.25">
      <c r="B15" s="658" t="str">
        <f>"in " &amp;CA_SST_currency &amp;CA_nunit_lab &amp;" (SST currency)"</f>
        <v>in CHFm  (SST currency)</v>
      </c>
      <c r="C15" s="266"/>
      <c r="D15" s="266"/>
      <c r="E15" s="24"/>
      <c r="F15" s="266"/>
      <c r="G15" s="24"/>
      <c r="H15" s="24"/>
      <c r="I15" s="24"/>
      <c r="J15" s="24"/>
      <c r="K15" s="24"/>
      <c r="L15" s="24"/>
      <c r="M15" s="24"/>
      <c r="N15" s="43"/>
      <c r="O15" s="43"/>
      <c r="P15" s="43"/>
      <c r="Q15" s="267"/>
      <c r="R15" s="43"/>
      <c r="S15" s="43"/>
      <c r="T15" s="43"/>
      <c r="U15" s="43"/>
      <c r="V15" s="43"/>
      <c r="W15" s="43"/>
      <c r="X15" s="43"/>
      <c r="Y15" s="43"/>
      <c r="Z15" s="43"/>
      <c r="AA15" s="268"/>
    </row>
    <row r="16" spans="1:27" x14ac:dyDescent="0.2">
      <c r="B16" s="269"/>
      <c r="C16" s="43"/>
      <c r="D16" s="270"/>
      <c r="E16" s="261" t="s">
        <v>32</v>
      </c>
      <c r="F16" s="271"/>
      <c r="G16" s="261" t="s">
        <v>33</v>
      </c>
      <c r="H16" s="271"/>
      <c r="I16" s="271"/>
      <c r="J16" s="271"/>
      <c r="K16" s="271"/>
      <c r="L16" s="271"/>
      <c r="M16" s="272"/>
      <c r="N16" s="261" t="s">
        <v>34</v>
      </c>
      <c r="O16" s="264"/>
      <c r="P16" s="262"/>
      <c r="Q16" s="43"/>
      <c r="R16" s="262"/>
      <c r="S16" s="264"/>
      <c r="T16" s="262"/>
      <c r="U16" s="264"/>
      <c r="V16" s="262"/>
      <c r="W16" s="264"/>
      <c r="X16" s="262"/>
      <c r="Y16" s="264"/>
      <c r="Z16" s="262"/>
      <c r="AA16" s="265"/>
    </row>
    <row r="17" spans="2:27" s="1" customFormat="1" ht="63.75" x14ac:dyDescent="0.2">
      <c r="B17" s="274" t="s">
        <v>35</v>
      </c>
      <c r="C17" s="275" t="str">
        <f>"In " &amp;CA_SST_currency &amp;CA_nunit_lab</f>
        <v xml:space="preserve">In CHFm </v>
      </c>
      <c r="D17" s="276" t="s">
        <v>36</v>
      </c>
      <c r="E17" s="274" t="s">
        <v>397</v>
      </c>
      <c r="F17" s="276" t="s">
        <v>398</v>
      </c>
      <c r="G17" s="274" t="s">
        <v>399</v>
      </c>
      <c r="H17" s="275" t="s">
        <v>400</v>
      </c>
      <c r="I17" s="275" t="s">
        <v>401</v>
      </c>
      <c r="J17" s="275" t="s">
        <v>402</v>
      </c>
      <c r="K17" s="275" t="s">
        <v>403</v>
      </c>
      <c r="L17" s="275" t="s">
        <v>404</v>
      </c>
      <c r="M17" s="277" t="s">
        <v>405</v>
      </c>
      <c r="N17" s="274" t="str">
        <f>"Europe Prop, in " &amp;CA_SST_currency &amp;CA_nunit_lab</f>
        <v xml:space="preserve">Europe Prop, in CHFm </v>
      </c>
      <c r="O17" s="275" t="str">
        <f>"Europe Non-Prop, in " &amp;CA_SST_currency &amp;CA_nunit_lab</f>
        <v xml:space="preserve">Europe Non-Prop, in CHFm </v>
      </c>
      <c r="P17" s="275" t="str">
        <f>"North America Prop, in " &amp;CA_SST_currency &amp;CA_nunit_lab</f>
        <v xml:space="preserve">North America Prop, in CHFm </v>
      </c>
      <c r="Q17" s="275" t="str">
        <f>"North America Non-Prop in "  &amp;CA_SST_currency &amp;CA_nunit_lab</f>
        <v xml:space="preserve">North America Non-Prop in CHFm </v>
      </c>
      <c r="R17" s="275" t="str">
        <f>"Central and South America Prop, in " &amp;CA_SST_currency &amp;CA_nunit_lab</f>
        <v xml:space="preserve">Central and South America Prop, in CHFm </v>
      </c>
      <c r="S17" s="275" t="str">
        <f>"Central and South America Non-Prop, in " &amp;CA_SST_currency &amp;CA_nunit_lab</f>
        <v xml:space="preserve">Central and South America Non-Prop, in CHFm </v>
      </c>
      <c r="T17" s="275" t="str">
        <f>"Middle East and Africa Prop, in " &amp;CA_SST_currency &amp;CA_nunit_lab</f>
        <v xml:space="preserve">Middle East and Africa Prop, in CHFm </v>
      </c>
      <c r="U17" s="275" t="str">
        <f>"Middle East and Africa Non-Prop, in " &amp;CA_SST_currency &amp;CA_nunit_lab</f>
        <v xml:space="preserve">Middle East and Africa Non-Prop, in CHFm </v>
      </c>
      <c r="V17" s="275" t="str">
        <f>"Japan Prop, in " &amp;CA_SST_currency &amp;CA_nunit_lab</f>
        <v xml:space="preserve">Japan Prop, in CHFm </v>
      </c>
      <c r="W17" s="275" t="str">
        <f>"Japan Non-Prop, in " &amp;CA_SST_currency &amp;CA_nunit_lab</f>
        <v xml:space="preserve">Japan Non-Prop, in CHFm </v>
      </c>
      <c r="X17" s="275" t="str">
        <f>"Asia and Pacific Prop, in " &amp;CA_SST_currency &amp;CA_nunit_lab</f>
        <v xml:space="preserve">Asia and Pacific Prop, in CHFm </v>
      </c>
      <c r="Y17" s="275" t="str">
        <f>"Asia and Pacific Non-Prop, in " &amp;CA_SST_currency &amp;CA_nunit_lab</f>
        <v xml:space="preserve">Asia and Pacific Non-Prop, in CHFm </v>
      </c>
      <c r="Z17" s="275" t="str">
        <f>"Not regional Prop, in " &amp;CA_SST_currency &amp;CA_nunit_lab</f>
        <v xml:space="preserve">Not regional Prop, in CHFm </v>
      </c>
      <c r="AA17" s="277" t="str">
        <f>"Not regional Non-Prop, in " &amp;CA_SST_currency &amp;CA_nunit_lab</f>
        <v xml:space="preserve">Not regional Non-Prop, in CHFm </v>
      </c>
    </row>
    <row r="18" spans="2:27" s="636" customFormat="1" x14ac:dyDescent="0.2">
      <c r="B18" s="629" t="s">
        <v>395</v>
      </c>
      <c r="C18" s="829">
        <f>SUM(N18:AA18)</f>
        <v>9.146077549012011</v>
      </c>
      <c r="D18" s="630">
        <f>IF($C$18&lt;&gt;0,C18*100/$C$18,"")</f>
        <v>100</v>
      </c>
      <c r="E18" s="631">
        <f>IF(C18&lt;&gt;0,(N18+P18+R18+T18+V18+X18+Z18)*100/C18,"")</f>
        <v>48.00079078146733</v>
      </c>
      <c r="F18" s="632">
        <f>IF(C18&lt;&gt;0,(O18+Q18+S18+U18+W18+Y18+AA18)*100/C18,"")</f>
        <v>51.999209218532648</v>
      </c>
      <c r="G18" s="633">
        <f>IF(C18&lt;&gt;0,(N18+O18)*100/C18,"")</f>
        <v>52.780502608605204</v>
      </c>
      <c r="H18" s="634">
        <f>IF(C18&lt;&gt;0,(P18+Q18)*100/C18,"")</f>
        <v>24.163887063360914</v>
      </c>
      <c r="I18" s="634">
        <f>IF(C18&lt;&gt;0,(R18+S18)*100/C18,"")</f>
        <v>1.0933648819848716</v>
      </c>
      <c r="J18" s="634">
        <f>IF(C18&lt;&gt;0,(T18+U18)*100/C18,"")</f>
        <v>6.2321798273137681</v>
      </c>
      <c r="K18" s="634">
        <f>IF(C18&lt;&gt;0,(V18+W18)*100/C18,"")</f>
        <v>14.71447178080594</v>
      </c>
      <c r="L18" s="634">
        <f>IF(C18&lt;&gt;0,(X18+Y18)*100/C18,"")</f>
        <v>0.63414069790240557</v>
      </c>
      <c r="M18" s="635">
        <f>IF(C18&lt;&gt;0,(Z18+AA18)*100/C18,"")</f>
        <v>0.38145314002688202</v>
      </c>
      <c r="N18" s="839">
        <v>2.96309569934134</v>
      </c>
      <c r="O18" s="840">
        <v>1.86425</v>
      </c>
      <c r="P18" s="841">
        <v>0.48154784967066999</v>
      </c>
      <c r="Q18" s="840">
        <v>1.7284999999999999</v>
      </c>
      <c r="R18" s="840">
        <v>0.1</v>
      </c>
      <c r="S18" s="840"/>
      <c r="T18" s="840">
        <v>0.34</v>
      </c>
      <c r="U18" s="840">
        <v>0.23</v>
      </c>
      <c r="V18" s="841">
        <v>0.481547</v>
      </c>
      <c r="W18" s="840">
        <v>0.86424999999999996</v>
      </c>
      <c r="X18" s="841">
        <v>2.3998999999999999E-2</v>
      </c>
      <c r="Y18" s="840">
        <v>3.4000000000000002E-2</v>
      </c>
      <c r="Z18" s="841">
        <v>0</v>
      </c>
      <c r="AA18" s="842">
        <v>3.4888000000000002E-2</v>
      </c>
    </row>
    <row r="19" spans="2:27" s="65" customFormat="1" x14ac:dyDescent="0.2">
      <c r="B19" s="66" t="s">
        <v>37</v>
      </c>
      <c r="C19" s="830">
        <f>SUM(N19:AA19)</f>
        <v>0</v>
      </c>
      <c r="D19" s="67" t="str">
        <f t="shared" ref="D19:D65" si="0">IF($C$66&lt;&gt;0,C19*100/$C$66,"")</f>
        <v/>
      </c>
      <c r="E19" s="68" t="str">
        <f>IF(C19&lt;&gt;0,(N19+P19+R19+T19+V19+X19+Z19)*100/C19,"")</f>
        <v/>
      </c>
      <c r="F19" s="69" t="str">
        <f t="shared" ref="F19:F65" si="1">IF(C19&lt;&gt;0,(O19+Q19+S19+U19+W19+Y19+AA19)*100/C19,"")</f>
        <v/>
      </c>
      <c r="G19" s="69" t="str">
        <f t="shared" ref="G19:G65" si="2">IF(C19&lt;&gt;0,(N19+O19)*100/C19,"")</f>
        <v/>
      </c>
      <c r="H19" s="70" t="str">
        <f t="shared" ref="H19:H65" si="3">IF(C19&lt;&gt;0,(P19+Q19)*100/C19,"")</f>
        <v/>
      </c>
      <c r="I19" s="70" t="str">
        <f>IF(C19&lt;&gt;0,(R19+S19)*100/C19,"")</f>
        <v/>
      </c>
      <c r="J19" s="70" t="str">
        <f t="shared" ref="J19:J65" si="4">IF(C19&lt;&gt;0,(T19+U19)*100/C19,"")</f>
        <v/>
      </c>
      <c r="K19" s="70" t="str">
        <f t="shared" ref="K19:K65" si="5">IF(C19&lt;&gt;0,(V19+W19)*100/C19,"")</f>
        <v/>
      </c>
      <c r="L19" s="70" t="str">
        <f t="shared" ref="L19:L65" si="6">IF(C19&lt;&gt;0,(X19+Y19)*100/C19,"")</f>
        <v/>
      </c>
      <c r="M19" s="71" t="str">
        <f t="shared" ref="M19:M65" si="7">IF(C19&lt;&gt;0,(Z19+AA19)*100/C19,"")</f>
        <v/>
      </c>
      <c r="N19" s="843">
        <f>SUM(N20:N26)</f>
        <v>0</v>
      </c>
      <c r="O19" s="844">
        <f t="shared" ref="O19:AA19" si="8">SUM(O20:O26)</f>
        <v>0</v>
      </c>
      <c r="P19" s="845">
        <f t="shared" si="8"/>
        <v>0</v>
      </c>
      <c r="Q19" s="844">
        <f t="shared" si="8"/>
        <v>0</v>
      </c>
      <c r="R19" s="844">
        <f t="shared" si="8"/>
        <v>0</v>
      </c>
      <c r="S19" s="844">
        <f t="shared" si="8"/>
        <v>0</v>
      </c>
      <c r="T19" s="844">
        <f t="shared" si="8"/>
        <v>0</v>
      </c>
      <c r="U19" s="844">
        <f t="shared" si="8"/>
        <v>0</v>
      </c>
      <c r="V19" s="845">
        <f t="shared" si="8"/>
        <v>0</v>
      </c>
      <c r="W19" s="844">
        <f t="shared" si="8"/>
        <v>0</v>
      </c>
      <c r="X19" s="845">
        <f t="shared" si="8"/>
        <v>0</v>
      </c>
      <c r="Y19" s="844">
        <f t="shared" si="8"/>
        <v>0</v>
      </c>
      <c r="Z19" s="845">
        <f t="shared" si="8"/>
        <v>0</v>
      </c>
      <c r="AA19" s="846">
        <f t="shared" si="8"/>
        <v>0</v>
      </c>
    </row>
    <row r="20" spans="2:27" x14ac:dyDescent="0.2">
      <c r="B20" s="72" t="s">
        <v>38</v>
      </c>
      <c r="C20" s="831">
        <f>SUM(N20:AA20)</f>
        <v>0</v>
      </c>
      <c r="D20" s="367" t="str">
        <f t="shared" si="0"/>
        <v/>
      </c>
      <c r="E20" s="368" t="str">
        <f>IF(C20&lt;&gt;0,(N20+P20+R20+T20+V20+X20+Z20)*100/C20,"")</f>
        <v/>
      </c>
      <c r="F20" s="369" t="str">
        <f t="shared" si="1"/>
        <v/>
      </c>
      <c r="G20" s="370" t="str">
        <f t="shared" si="2"/>
        <v/>
      </c>
      <c r="H20" s="371" t="str">
        <f t="shared" si="3"/>
        <v/>
      </c>
      <c r="I20" s="371" t="str">
        <f t="shared" ref="I20:I65" si="9">IF(C20&lt;&gt;0,(R20+S20)*100/C20,"")</f>
        <v/>
      </c>
      <c r="J20" s="371" t="str">
        <f t="shared" si="4"/>
        <v/>
      </c>
      <c r="K20" s="371" t="str">
        <f t="shared" si="5"/>
        <v/>
      </c>
      <c r="L20" s="371" t="str">
        <f t="shared" si="6"/>
        <v/>
      </c>
      <c r="M20" s="367" t="str">
        <f t="shared" si="7"/>
        <v/>
      </c>
      <c r="N20" s="847"/>
      <c r="O20" s="848"/>
      <c r="P20" s="849"/>
      <c r="Q20" s="848"/>
      <c r="R20" s="848"/>
      <c r="S20" s="848"/>
      <c r="T20" s="848"/>
      <c r="U20" s="848"/>
      <c r="V20" s="849"/>
      <c r="W20" s="848"/>
      <c r="X20" s="849"/>
      <c r="Y20" s="848"/>
      <c r="Z20" s="849"/>
      <c r="AA20" s="655"/>
    </row>
    <row r="21" spans="2:27" x14ac:dyDescent="0.2">
      <c r="B21" s="72" t="s">
        <v>39</v>
      </c>
      <c r="C21" s="831">
        <f t="shared" ref="C21:C66" si="10">SUM(N21:AA21)</f>
        <v>0</v>
      </c>
      <c r="D21" s="367" t="str">
        <f t="shared" si="0"/>
        <v/>
      </c>
      <c r="E21" s="368" t="str">
        <f t="shared" ref="E21:E65" si="11">IF(C21&lt;&gt;0,(N21+P21+R21+T21+V21+X21+Z21)*100/C21,"")</f>
        <v/>
      </c>
      <c r="F21" s="369" t="str">
        <f t="shared" si="1"/>
        <v/>
      </c>
      <c r="G21" s="370" t="str">
        <f t="shared" si="2"/>
        <v/>
      </c>
      <c r="H21" s="371" t="str">
        <f t="shared" si="3"/>
        <v/>
      </c>
      <c r="I21" s="371" t="str">
        <f t="shared" si="9"/>
        <v/>
      </c>
      <c r="J21" s="371" t="str">
        <f t="shared" si="4"/>
        <v/>
      </c>
      <c r="K21" s="371" t="str">
        <f t="shared" si="5"/>
        <v/>
      </c>
      <c r="L21" s="371" t="str">
        <f t="shared" si="6"/>
        <v/>
      </c>
      <c r="M21" s="367" t="str">
        <f t="shared" si="7"/>
        <v/>
      </c>
      <c r="N21" s="847"/>
      <c r="O21" s="850"/>
      <c r="P21" s="849"/>
      <c r="Q21" s="848"/>
      <c r="R21" s="848"/>
      <c r="S21" s="848"/>
      <c r="T21" s="848"/>
      <c r="U21" s="848"/>
      <c r="V21" s="849"/>
      <c r="W21" s="848"/>
      <c r="X21" s="849"/>
      <c r="Y21" s="848"/>
      <c r="Z21" s="849"/>
      <c r="AA21" s="655"/>
    </row>
    <row r="22" spans="2:27" x14ac:dyDescent="0.2">
      <c r="B22" s="72" t="s">
        <v>40</v>
      </c>
      <c r="C22" s="831">
        <f t="shared" si="10"/>
        <v>0</v>
      </c>
      <c r="D22" s="367" t="str">
        <f t="shared" si="0"/>
        <v/>
      </c>
      <c r="E22" s="368" t="str">
        <f t="shared" si="11"/>
        <v/>
      </c>
      <c r="F22" s="369" t="str">
        <f t="shared" si="1"/>
        <v/>
      </c>
      <c r="G22" s="370" t="str">
        <f t="shared" si="2"/>
        <v/>
      </c>
      <c r="H22" s="371" t="str">
        <f t="shared" si="3"/>
        <v/>
      </c>
      <c r="I22" s="371" t="str">
        <f t="shared" si="9"/>
        <v/>
      </c>
      <c r="J22" s="371" t="str">
        <f t="shared" si="4"/>
        <v/>
      </c>
      <c r="K22" s="371" t="str">
        <f t="shared" si="5"/>
        <v/>
      </c>
      <c r="L22" s="371" t="str">
        <f t="shared" si="6"/>
        <v/>
      </c>
      <c r="M22" s="367" t="str">
        <f t="shared" si="7"/>
        <v/>
      </c>
      <c r="N22" s="847"/>
      <c r="O22" s="848"/>
      <c r="P22" s="849"/>
      <c r="Q22" s="848"/>
      <c r="R22" s="848"/>
      <c r="S22" s="848"/>
      <c r="T22" s="848"/>
      <c r="U22" s="848"/>
      <c r="V22" s="849"/>
      <c r="W22" s="848"/>
      <c r="X22" s="849"/>
      <c r="Y22" s="848"/>
      <c r="Z22" s="849"/>
      <c r="AA22" s="655"/>
    </row>
    <row r="23" spans="2:27" x14ac:dyDescent="0.2">
      <c r="B23" s="72" t="s">
        <v>41</v>
      </c>
      <c r="C23" s="831">
        <f t="shared" si="10"/>
        <v>0</v>
      </c>
      <c r="D23" s="367" t="str">
        <f t="shared" si="0"/>
        <v/>
      </c>
      <c r="E23" s="368" t="str">
        <f t="shared" si="11"/>
        <v/>
      </c>
      <c r="F23" s="369" t="str">
        <f t="shared" si="1"/>
        <v/>
      </c>
      <c r="G23" s="370" t="str">
        <f t="shared" si="2"/>
        <v/>
      </c>
      <c r="H23" s="371" t="str">
        <f t="shared" si="3"/>
        <v/>
      </c>
      <c r="I23" s="371" t="str">
        <f t="shared" si="9"/>
        <v/>
      </c>
      <c r="J23" s="371" t="str">
        <f t="shared" si="4"/>
        <v/>
      </c>
      <c r="K23" s="371" t="str">
        <f t="shared" si="5"/>
        <v/>
      </c>
      <c r="L23" s="371" t="str">
        <f t="shared" si="6"/>
        <v/>
      </c>
      <c r="M23" s="367" t="str">
        <f t="shared" si="7"/>
        <v/>
      </c>
      <c r="N23" s="847"/>
      <c r="O23" s="848"/>
      <c r="P23" s="849"/>
      <c r="Q23" s="848"/>
      <c r="R23" s="848"/>
      <c r="S23" s="848"/>
      <c r="T23" s="848"/>
      <c r="U23" s="848"/>
      <c r="V23" s="849"/>
      <c r="W23" s="848"/>
      <c r="X23" s="849"/>
      <c r="Y23" s="848"/>
      <c r="Z23" s="849"/>
      <c r="AA23" s="655"/>
    </row>
    <row r="24" spans="2:27" x14ac:dyDescent="0.2">
      <c r="B24" s="72" t="s">
        <v>42</v>
      </c>
      <c r="C24" s="831">
        <f t="shared" si="10"/>
        <v>0</v>
      </c>
      <c r="D24" s="367" t="str">
        <f t="shared" si="0"/>
        <v/>
      </c>
      <c r="E24" s="368" t="str">
        <f t="shared" si="11"/>
        <v/>
      </c>
      <c r="F24" s="369" t="str">
        <f t="shared" si="1"/>
        <v/>
      </c>
      <c r="G24" s="370" t="str">
        <f t="shared" si="2"/>
        <v/>
      </c>
      <c r="H24" s="371" t="str">
        <f t="shared" si="3"/>
        <v/>
      </c>
      <c r="I24" s="371" t="str">
        <f t="shared" si="9"/>
        <v/>
      </c>
      <c r="J24" s="371" t="str">
        <f t="shared" si="4"/>
        <v/>
      </c>
      <c r="K24" s="371" t="str">
        <f t="shared" si="5"/>
        <v/>
      </c>
      <c r="L24" s="371" t="str">
        <f t="shared" si="6"/>
        <v/>
      </c>
      <c r="M24" s="367" t="str">
        <f t="shared" si="7"/>
        <v/>
      </c>
      <c r="N24" s="847"/>
      <c r="O24" s="848"/>
      <c r="P24" s="849"/>
      <c r="Q24" s="848"/>
      <c r="R24" s="848"/>
      <c r="S24" s="848"/>
      <c r="T24" s="848"/>
      <c r="U24" s="848"/>
      <c r="V24" s="849"/>
      <c r="W24" s="848"/>
      <c r="X24" s="849"/>
      <c r="Y24" s="848"/>
      <c r="Z24" s="849"/>
      <c r="AA24" s="655"/>
    </row>
    <row r="25" spans="2:27" x14ac:dyDescent="0.2">
      <c r="B25" s="72" t="s">
        <v>43</v>
      </c>
      <c r="C25" s="831">
        <f>SUM(N25:AA25)</f>
        <v>0</v>
      </c>
      <c r="D25" s="367" t="str">
        <f t="shared" si="0"/>
        <v/>
      </c>
      <c r="E25" s="368" t="str">
        <f t="shared" si="11"/>
        <v/>
      </c>
      <c r="F25" s="369" t="str">
        <f t="shared" si="1"/>
        <v/>
      </c>
      <c r="G25" s="370" t="str">
        <f t="shared" si="2"/>
        <v/>
      </c>
      <c r="H25" s="371" t="str">
        <f t="shared" si="3"/>
        <v/>
      </c>
      <c r="I25" s="371" t="str">
        <f t="shared" si="9"/>
        <v/>
      </c>
      <c r="J25" s="371" t="str">
        <f t="shared" si="4"/>
        <v/>
      </c>
      <c r="K25" s="371" t="str">
        <f t="shared" si="5"/>
        <v/>
      </c>
      <c r="L25" s="371" t="str">
        <f t="shared" si="6"/>
        <v/>
      </c>
      <c r="M25" s="367" t="str">
        <f t="shared" si="7"/>
        <v/>
      </c>
      <c r="N25" s="847"/>
      <c r="O25" s="848"/>
      <c r="P25" s="849"/>
      <c r="Q25" s="848"/>
      <c r="R25" s="848"/>
      <c r="S25" s="848"/>
      <c r="T25" s="848"/>
      <c r="U25" s="848"/>
      <c r="V25" s="849"/>
      <c r="W25" s="848"/>
      <c r="X25" s="849"/>
      <c r="Y25" s="848"/>
      <c r="Z25" s="849"/>
      <c r="AA25" s="655"/>
    </row>
    <row r="26" spans="2:27" x14ac:dyDescent="0.2">
      <c r="B26" s="72" t="s">
        <v>44</v>
      </c>
      <c r="C26" s="831">
        <f t="shared" si="10"/>
        <v>0</v>
      </c>
      <c r="D26" s="367" t="str">
        <f t="shared" si="0"/>
        <v/>
      </c>
      <c r="E26" s="368" t="str">
        <f t="shared" si="11"/>
        <v/>
      </c>
      <c r="F26" s="369" t="str">
        <f t="shared" si="1"/>
        <v/>
      </c>
      <c r="G26" s="370" t="str">
        <f t="shared" si="2"/>
        <v/>
      </c>
      <c r="H26" s="371" t="str">
        <f t="shared" si="3"/>
        <v/>
      </c>
      <c r="I26" s="371" t="str">
        <f t="shared" si="9"/>
        <v/>
      </c>
      <c r="J26" s="371" t="str">
        <f t="shared" si="4"/>
        <v/>
      </c>
      <c r="K26" s="371" t="str">
        <f t="shared" si="5"/>
        <v/>
      </c>
      <c r="L26" s="371" t="str">
        <f t="shared" si="6"/>
        <v/>
      </c>
      <c r="M26" s="367" t="str">
        <f t="shared" si="7"/>
        <v/>
      </c>
      <c r="N26" s="847"/>
      <c r="O26" s="848"/>
      <c r="P26" s="849"/>
      <c r="Q26" s="848"/>
      <c r="R26" s="848"/>
      <c r="S26" s="848"/>
      <c r="T26" s="848"/>
      <c r="U26" s="848"/>
      <c r="V26" s="849"/>
      <c r="W26" s="848"/>
      <c r="X26" s="849"/>
      <c r="Y26" s="848"/>
      <c r="Z26" s="849"/>
      <c r="AA26" s="655"/>
    </row>
    <row r="27" spans="2:27" x14ac:dyDescent="0.2">
      <c r="B27" s="74" t="s">
        <v>45</v>
      </c>
      <c r="C27" s="832">
        <f t="shared" si="10"/>
        <v>0</v>
      </c>
      <c r="D27" s="75" t="str">
        <f t="shared" si="0"/>
        <v/>
      </c>
      <c r="E27" s="76" t="str">
        <f t="shared" si="11"/>
        <v/>
      </c>
      <c r="F27" s="77" t="str">
        <f t="shared" si="1"/>
        <v/>
      </c>
      <c r="G27" s="78" t="str">
        <f>IF(C27&lt;&gt;0,(N27+O27)*100/C27,"")</f>
        <v/>
      </c>
      <c r="H27" s="77" t="str">
        <f t="shared" si="3"/>
        <v/>
      </c>
      <c r="I27" s="77" t="str">
        <f t="shared" si="9"/>
        <v/>
      </c>
      <c r="J27" s="77" t="str">
        <f t="shared" si="4"/>
        <v/>
      </c>
      <c r="K27" s="77" t="str">
        <f t="shared" si="5"/>
        <v/>
      </c>
      <c r="L27" s="77" t="str">
        <f t="shared" si="6"/>
        <v/>
      </c>
      <c r="M27" s="75" t="str">
        <f t="shared" si="7"/>
        <v/>
      </c>
      <c r="N27" s="851">
        <f>SUM(N28:N30)</f>
        <v>0</v>
      </c>
      <c r="O27" s="852">
        <f>SUM(O28:O30)</f>
        <v>0</v>
      </c>
      <c r="P27" s="853">
        <f t="shared" ref="P27:AA27" si="12">SUM(P28:P30)</f>
        <v>0</v>
      </c>
      <c r="Q27" s="852">
        <f t="shared" si="12"/>
        <v>0</v>
      </c>
      <c r="R27" s="852">
        <f t="shared" si="12"/>
        <v>0</v>
      </c>
      <c r="S27" s="852">
        <f t="shared" si="12"/>
        <v>0</v>
      </c>
      <c r="T27" s="852">
        <f t="shared" si="12"/>
        <v>0</v>
      </c>
      <c r="U27" s="852">
        <f t="shared" si="12"/>
        <v>0</v>
      </c>
      <c r="V27" s="853">
        <f t="shared" si="12"/>
        <v>0</v>
      </c>
      <c r="W27" s="852">
        <f t="shared" si="12"/>
        <v>0</v>
      </c>
      <c r="X27" s="853">
        <f t="shared" si="12"/>
        <v>0</v>
      </c>
      <c r="Y27" s="852">
        <f t="shared" si="12"/>
        <v>0</v>
      </c>
      <c r="Z27" s="853">
        <f t="shared" si="12"/>
        <v>0</v>
      </c>
      <c r="AA27" s="854">
        <f t="shared" si="12"/>
        <v>0</v>
      </c>
    </row>
    <row r="28" spans="2:27" x14ac:dyDescent="0.2">
      <c r="B28" s="72" t="s">
        <v>46</v>
      </c>
      <c r="C28" s="831">
        <f t="shared" si="10"/>
        <v>0</v>
      </c>
      <c r="D28" s="367" t="str">
        <f t="shared" si="0"/>
        <v/>
      </c>
      <c r="E28" s="368" t="str">
        <f t="shared" si="11"/>
        <v/>
      </c>
      <c r="F28" s="369" t="str">
        <f t="shared" si="1"/>
        <v/>
      </c>
      <c r="G28" s="370" t="str">
        <f t="shared" si="2"/>
        <v/>
      </c>
      <c r="H28" s="371" t="str">
        <f t="shared" si="3"/>
        <v/>
      </c>
      <c r="I28" s="371" t="str">
        <f t="shared" si="9"/>
        <v/>
      </c>
      <c r="J28" s="371" t="str">
        <f t="shared" si="4"/>
        <v/>
      </c>
      <c r="K28" s="371" t="str">
        <f t="shared" si="5"/>
        <v/>
      </c>
      <c r="L28" s="371" t="str">
        <f t="shared" si="6"/>
        <v/>
      </c>
      <c r="M28" s="367" t="str">
        <f t="shared" si="7"/>
        <v/>
      </c>
      <c r="N28" s="847"/>
      <c r="O28" s="848"/>
      <c r="P28" s="849"/>
      <c r="Q28" s="848"/>
      <c r="R28" s="848"/>
      <c r="S28" s="848"/>
      <c r="T28" s="848"/>
      <c r="U28" s="848"/>
      <c r="V28" s="849"/>
      <c r="W28" s="848"/>
      <c r="X28" s="849"/>
      <c r="Y28" s="848"/>
      <c r="Z28" s="849"/>
      <c r="AA28" s="655"/>
    </row>
    <row r="29" spans="2:27" x14ac:dyDescent="0.2">
      <c r="B29" s="72" t="s">
        <v>47</v>
      </c>
      <c r="C29" s="831">
        <f t="shared" si="10"/>
        <v>0</v>
      </c>
      <c r="D29" s="367" t="str">
        <f t="shared" si="0"/>
        <v/>
      </c>
      <c r="E29" s="368" t="str">
        <f t="shared" si="11"/>
        <v/>
      </c>
      <c r="F29" s="369" t="str">
        <f t="shared" si="1"/>
        <v/>
      </c>
      <c r="G29" s="370" t="str">
        <f t="shared" si="2"/>
        <v/>
      </c>
      <c r="H29" s="371" t="str">
        <f t="shared" si="3"/>
        <v/>
      </c>
      <c r="I29" s="371" t="str">
        <f t="shared" si="9"/>
        <v/>
      </c>
      <c r="J29" s="371" t="str">
        <f t="shared" si="4"/>
        <v/>
      </c>
      <c r="K29" s="371" t="str">
        <f t="shared" si="5"/>
        <v/>
      </c>
      <c r="L29" s="371" t="str">
        <f t="shared" si="6"/>
        <v/>
      </c>
      <c r="M29" s="367" t="str">
        <f t="shared" si="7"/>
        <v/>
      </c>
      <c r="N29" s="847"/>
      <c r="O29" s="848"/>
      <c r="P29" s="849"/>
      <c r="Q29" s="848"/>
      <c r="R29" s="848"/>
      <c r="S29" s="848"/>
      <c r="T29" s="848"/>
      <c r="U29" s="848"/>
      <c r="V29" s="849"/>
      <c r="W29" s="848"/>
      <c r="X29" s="849"/>
      <c r="Y29" s="848"/>
      <c r="Z29" s="849"/>
      <c r="AA29" s="655"/>
    </row>
    <row r="30" spans="2:27" x14ac:dyDescent="0.2">
      <c r="B30" s="72" t="s">
        <v>48</v>
      </c>
      <c r="C30" s="831">
        <f t="shared" si="10"/>
        <v>0</v>
      </c>
      <c r="D30" s="367" t="str">
        <f t="shared" si="0"/>
        <v/>
      </c>
      <c r="E30" s="368" t="str">
        <f t="shared" si="11"/>
        <v/>
      </c>
      <c r="F30" s="369" t="str">
        <f t="shared" si="1"/>
        <v/>
      </c>
      <c r="G30" s="370" t="str">
        <f t="shared" si="2"/>
        <v/>
      </c>
      <c r="H30" s="371" t="str">
        <f t="shared" si="3"/>
        <v/>
      </c>
      <c r="I30" s="371" t="str">
        <f t="shared" si="9"/>
        <v/>
      </c>
      <c r="J30" s="371" t="str">
        <f t="shared" si="4"/>
        <v/>
      </c>
      <c r="K30" s="371" t="str">
        <f t="shared" si="5"/>
        <v/>
      </c>
      <c r="L30" s="371" t="str">
        <f t="shared" si="6"/>
        <v/>
      </c>
      <c r="M30" s="367" t="str">
        <f t="shared" si="7"/>
        <v/>
      </c>
      <c r="N30" s="847"/>
      <c r="O30" s="848"/>
      <c r="P30" s="849"/>
      <c r="Q30" s="848"/>
      <c r="R30" s="848"/>
      <c r="S30" s="848"/>
      <c r="T30" s="848"/>
      <c r="U30" s="848"/>
      <c r="V30" s="849"/>
      <c r="W30" s="848"/>
      <c r="X30" s="849"/>
      <c r="Y30" s="848"/>
      <c r="Z30" s="849"/>
      <c r="AA30" s="655"/>
    </row>
    <row r="31" spans="2:27" x14ac:dyDescent="0.2">
      <c r="B31" s="79" t="s">
        <v>49</v>
      </c>
      <c r="C31" s="833">
        <f t="shared" si="10"/>
        <v>0</v>
      </c>
      <c r="D31" s="80" t="str">
        <f t="shared" si="0"/>
        <v/>
      </c>
      <c r="E31" s="81" t="str">
        <f t="shared" si="11"/>
        <v/>
      </c>
      <c r="F31" s="82" t="str">
        <f t="shared" si="1"/>
        <v/>
      </c>
      <c r="G31" s="83" t="str">
        <f t="shared" si="2"/>
        <v/>
      </c>
      <c r="H31" s="84" t="str">
        <f t="shared" si="3"/>
        <v/>
      </c>
      <c r="I31" s="84" t="str">
        <f t="shared" si="9"/>
        <v/>
      </c>
      <c r="J31" s="84" t="str">
        <f t="shared" si="4"/>
        <v/>
      </c>
      <c r="K31" s="84" t="str">
        <f t="shared" si="5"/>
        <v/>
      </c>
      <c r="L31" s="84" t="str">
        <f t="shared" si="6"/>
        <v/>
      </c>
      <c r="M31" s="80" t="str">
        <f t="shared" si="7"/>
        <v/>
      </c>
      <c r="N31" s="855">
        <f>SUM(N32:N42)</f>
        <v>0</v>
      </c>
      <c r="O31" s="856">
        <f t="shared" ref="O31:AA31" si="13">SUM(O32:O42)</f>
        <v>0</v>
      </c>
      <c r="P31" s="857">
        <f t="shared" si="13"/>
        <v>0</v>
      </c>
      <c r="Q31" s="856">
        <f t="shared" si="13"/>
        <v>0</v>
      </c>
      <c r="R31" s="856">
        <f t="shared" si="13"/>
        <v>0</v>
      </c>
      <c r="S31" s="856">
        <f t="shared" si="13"/>
        <v>0</v>
      </c>
      <c r="T31" s="856">
        <f t="shared" si="13"/>
        <v>0</v>
      </c>
      <c r="U31" s="856">
        <f t="shared" si="13"/>
        <v>0</v>
      </c>
      <c r="V31" s="857">
        <f t="shared" si="13"/>
        <v>0</v>
      </c>
      <c r="W31" s="856">
        <f t="shared" si="13"/>
        <v>0</v>
      </c>
      <c r="X31" s="857">
        <f t="shared" si="13"/>
        <v>0</v>
      </c>
      <c r="Y31" s="856">
        <f t="shared" si="13"/>
        <v>0</v>
      </c>
      <c r="Z31" s="857">
        <f t="shared" si="13"/>
        <v>0</v>
      </c>
      <c r="AA31" s="858">
        <f t="shared" si="13"/>
        <v>0</v>
      </c>
    </row>
    <row r="32" spans="2:27" x14ac:dyDescent="0.2">
      <c r="B32" s="72" t="s">
        <v>50</v>
      </c>
      <c r="C32" s="831">
        <f t="shared" si="10"/>
        <v>0</v>
      </c>
      <c r="D32" s="367" t="str">
        <f t="shared" si="0"/>
        <v/>
      </c>
      <c r="E32" s="368" t="str">
        <f t="shared" si="11"/>
        <v/>
      </c>
      <c r="F32" s="369" t="str">
        <f t="shared" si="1"/>
        <v/>
      </c>
      <c r="G32" s="370" t="str">
        <f t="shared" si="2"/>
        <v/>
      </c>
      <c r="H32" s="371" t="str">
        <f t="shared" si="3"/>
        <v/>
      </c>
      <c r="I32" s="371" t="str">
        <f t="shared" si="9"/>
        <v/>
      </c>
      <c r="J32" s="371" t="str">
        <f t="shared" si="4"/>
        <v/>
      </c>
      <c r="K32" s="371" t="str">
        <f t="shared" si="5"/>
        <v/>
      </c>
      <c r="L32" s="371" t="str">
        <f t="shared" si="6"/>
        <v/>
      </c>
      <c r="M32" s="367" t="str">
        <f t="shared" si="7"/>
        <v/>
      </c>
      <c r="N32" s="847"/>
      <c r="O32" s="848"/>
      <c r="P32" s="849"/>
      <c r="Q32" s="848"/>
      <c r="R32" s="848"/>
      <c r="S32" s="848"/>
      <c r="T32" s="848"/>
      <c r="U32" s="848"/>
      <c r="V32" s="849"/>
      <c r="W32" s="848"/>
      <c r="X32" s="849"/>
      <c r="Y32" s="848"/>
      <c r="Z32" s="849"/>
      <c r="AA32" s="655"/>
    </row>
    <row r="33" spans="2:27" x14ac:dyDescent="0.2">
      <c r="B33" s="72" t="s">
        <v>51</v>
      </c>
      <c r="C33" s="831">
        <f t="shared" si="10"/>
        <v>0</v>
      </c>
      <c r="D33" s="367" t="str">
        <f t="shared" si="0"/>
        <v/>
      </c>
      <c r="E33" s="368" t="str">
        <f t="shared" si="11"/>
        <v/>
      </c>
      <c r="F33" s="369" t="str">
        <f t="shared" si="1"/>
        <v/>
      </c>
      <c r="G33" s="370" t="str">
        <f t="shared" si="2"/>
        <v/>
      </c>
      <c r="H33" s="371" t="str">
        <f t="shared" si="3"/>
        <v/>
      </c>
      <c r="I33" s="371" t="str">
        <f t="shared" si="9"/>
        <v/>
      </c>
      <c r="J33" s="371" t="str">
        <f t="shared" si="4"/>
        <v/>
      </c>
      <c r="K33" s="371" t="str">
        <f t="shared" si="5"/>
        <v/>
      </c>
      <c r="L33" s="371" t="str">
        <f t="shared" si="6"/>
        <v/>
      </c>
      <c r="M33" s="367" t="str">
        <f t="shared" si="7"/>
        <v/>
      </c>
      <c r="N33" s="847"/>
      <c r="O33" s="848"/>
      <c r="P33" s="849"/>
      <c r="Q33" s="848"/>
      <c r="R33" s="848"/>
      <c r="S33" s="848"/>
      <c r="T33" s="848"/>
      <c r="U33" s="848"/>
      <c r="V33" s="849"/>
      <c r="W33" s="848"/>
      <c r="X33" s="849"/>
      <c r="Y33" s="848"/>
      <c r="Z33" s="849"/>
      <c r="AA33" s="655"/>
    </row>
    <row r="34" spans="2:27" x14ac:dyDescent="0.2">
      <c r="B34" s="72" t="s">
        <v>52</v>
      </c>
      <c r="C34" s="831">
        <f t="shared" si="10"/>
        <v>0</v>
      </c>
      <c r="D34" s="367" t="str">
        <f t="shared" si="0"/>
        <v/>
      </c>
      <c r="E34" s="368" t="str">
        <f t="shared" si="11"/>
        <v/>
      </c>
      <c r="F34" s="369" t="str">
        <f t="shared" si="1"/>
        <v/>
      </c>
      <c r="G34" s="370" t="str">
        <f t="shared" si="2"/>
        <v/>
      </c>
      <c r="H34" s="371" t="str">
        <f t="shared" si="3"/>
        <v/>
      </c>
      <c r="I34" s="371" t="str">
        <f t="shared" si="9"/>
        <v/>
      </c>
      <c r="J34" s="371" t="str">
        <f t="shared" si="4"/>
        <v/>
      </c>
      <c r="K34" s="371" t="str">
        <f t="shared" si="5"/>
        <v/>
      </c>
      <c r="L34" s="371" t="str">
        <f t="shared" si="6"/>
        <v/>
      </c>
      <c r="M34" s="367" t="str">
        <f t="shared" si="7"/>
        <v/>
      </c>
      <c r="N34" s="847"/>
      <c r="O34" s="848"/>
      <c r="P34" s="849"/>
      <c r="Q34" s="848"/>
      <c r="R34" s="848"/>
      <c r="S34" s="848"/>
      <c r="T34" s="848"/>
      <c r="U34" s="848"/>
      <c r="V34" s="849"/>
      <c r="W34" s="848"/>
      <c r="X34" s="849"/>
      <c r="Y34" s="848"/>
      <c r="Z34" s="849"/>
      <c r="AA34" s="655"/>
    </row>
    <row r="35" spans="2:27" x14ac:dyDescent="0.2">
      <c r="B35" s="72" t="s">
        <v>53</v>
      </c>
      <c r="C35" s="831">
        <f t="shared" si="10"/>
        <v>0</v>
      </c>
      <c r="D35" s="367" t="str">
        <f t="shared" si="0"/>
        <v/>
      </c>
      <c r="E35" s="368" t="str">
        <f t="shared" si="11"/>
        <v/>
      </c>
      <c r="F35" s="369" t="str">
        <f t="shared" si="1"/>
        <v/>
      </c>
      <c r="G35" s="370" t="str">
        <f t="shared" si="2"/>
        <v/>
      </c>
      <c r="H35" s="371" t="str">
        <f t="shared" si="3"/>
        <v/>
      </c>
      <c r="I35" s="371" t="str">
        <f t="shared" si="9"/>
        <v/>
      </c>
      <c r="J35" s="371" t="str">
        <f t="shared" si="4"/>
        <v/>
      </c>
      <c r="K35" s="371" t="str">
        <f t="shared" si="5"/>
        <v/>
      </c>
      <c r="L35" s="371" t="str">
        <f t="shared" si="6"/>
        <v/>
      </c>
      <c r="M35" s="367" t="str">
        <f t="shared" si="7"/>
        <v/>
      </c>
      <c r="N35" s="847"/>
      <c r="O35" s="848"/>
      <c r="P35" s="849"/>
      <c r="Q35" s="848"/>
      <c r="R35" s="848"/>
      <c r="S35" s="848"/>
      <c r="T35" s="848"/>
      <c r="U35" s="848"/>
      <c r="V35" s="849"/>
      <c r="W35" s="848"/>
      <c r="X35" s="849"/>
      <c r="Y35" s="848"/>
      <c r="Z35" s="849"/>
      <c r="AA35" s="655"/>
    </row>
    <row r="36" spans="2:27" x14ac:dyDescent="0.2">
      <c r="B36" s="72" t="s">
        <v>54</v>
      </c>
      <c r="C36" s="831">
        <f t="shared" si="10"/>
        <v>0</v>
      </c>
      <c r="D36" s="367" t="str">
        <f t="shared" si="0"/>
        <v/>
      </c>
      <c r="E36" s="368" t="str">
        <f t="shared" si="11"/>
        <v/>
      </c>
      <c r="F36" s="369" t="str">
        <f t="shared" si="1"/>
        <v/>
      </c>
      <c r="G36" s="370" t="str">
        <f t="shared" si="2"/>
        <v/>
      </c>
      <c r="H36" s="371" t="str">
        <f t="shared" si="3"/>
        <v/>
      </c>
      <c r="I36" s="371" t="str">
        <f t="shared" si="9"/>
        <v/>
      </c>
      <c r="J36" s="371" t="str">
        <f t="shared" si="4"/>
        <v/>
      </c>
      <c r="K36" s="371" t="str">
        <f t="shared" si="5"/>
        <v/>
      </c>
      <c r="L36" s="371" t="str">
        <f t="shared" si="6"/>
        <v/>
      </c>
      <c r="M36" s="367" t="str">
        <f t="shared" si="7"/>
        <v/>
      </c>
      <c r="N36" s="847"/>
      <c r="O36" s="848"/>
      <c r="P36" s="849"/>
      <c r="Q36" s="848"/>
      <c r="R36" s="848"/>
      <c r="S36" s="848"/>
      <c r="T36" s="848"/>
      <c r="U36" s="848"/>
      <c r="V36" s="849"/>
      <c r="W36" s="848"/>
      <c r="X36" s="849"/>
      <c r="Y36" s="848"/>
      <c r="Z36" s="849"/>
      <c r="AA36" s="655"/>
    </row>
    <row r="37" spans="2:27" x14ac:dyDescent="0.2">
      <c r="B37" s="72" t="s">
        <v>55</v>
      </c>
      <c r="C37" s="831">
        <f t="shared" si="10"/>
        <v>0</v>
      </c>
      <c r="D37" s="367" t="str">
        <f t="shared" si="0"/>
        <v/>
      </c>
      <c r="E37" s="368" t="str">
        <f t="shared" si="11"/>
        <v/>
      </c>
      <c r="F37" s="369" t="str">
        <f t="shared" si="1"/>
        <v/>
      </c>
      <c r="G37" s="370" t="str">
        <f t="shared" si="2"/>
        <v/>
      </c>
      <c r="H37" s="371" t="str">
        <f t="shared" si="3"/>
        <v/>
      </c>
      <c r="I37" s="371" t="str">
        <f t="shared" si="9"/>
        <v/>
      </c>
      <c r="J37" s="371" t="str">
        <f t="shared" si="4"/>
        <v/>
      </c>
      <c r="K37" s="371" t="str">
        <f t="shared" si="5"/>
        <v/>
      </c>
      <c r="L37" s="371" t="str">
        <f t="shared" si="6"/>
        <v/>
      </c>
      <c r="M37" s="367" t="str">
        <f t="shared" si="7"/>
        <v/>
      </c>
      <c r="N37" s="847"/>
      <c r="O37" s="848"/>
      <c r="P37" s="849"/>
      <c r="Q37" s="848"/>
      <c r="R37" s="848"/>
      <c r="S37" s="848"/>
      <c r="T37" s="848"/>
      <c r="U37" s="848"/>
      <c r="V37" s="849"/>
      <c r="W37" s="848"/>
      <c r="X37" s="849"/>
      <c r="Y37" s="848"/>
      <c r="Z37" s="849"/>
      <c r="AA37" s="655"/>
    </row>
    <row r="38" spans="2:27" x14ac:dyDescent="0.2">
      <c r="B38" s="72" t="s">
        <v>56</v>
      </c>
      <c r="C38" s="831">
        <f t="shared" si="10"/>
        <v>0</v>
      </c>
      <c r="D38" s="367" t="str">
        <f t="shared" si="0"/>
        <v/>
      </c>
      <c r="E38" s="368" t="str">
        <f t="shared" si="11"/>
        <v/>
      </c>
      <c r="F38" s="369" t="str">
        <f t="shared" si="1"/>
        <v/>
      </c>
      <c r="G38" s="370" t="str">
        <f t="shared" si="2"/>
        <v/>
      </c>
      <c r="H38" s="371" t="str">
        <f t="shared" si="3"/>
        <v/>
      </c>
      <c r="I38" s="371" t="str">
        <f t="shared" si="9"/>
        <v/>
      </c>
      <c r="J38" s="371" t="str">
        <f t="shared" si="4"/>
        <v/>
      </c>
      <c r="K38" s="371" t="str">
        <f t="shared" si="5"/>
        <v/>
      </c>
      <c r="L38" s="371" t="str">
        <f t="shared" si="6"/>
        <v/>
      </c>
      <c r="M38" s="367" t="str">
        <f t="shared" si="7"/>
        <v/>
      </c>
      <c r="N38" s="847"/>
      <c r="O38" s="848"/>
      <c r="P38" s="849"/>
      <c r="Q38" s="848"/>
      <c r="R38" s="848"/>
      <c r="S38" s="848"/>
      <c r="T38" s="848"/>
      <c r="U38" s="848"/>
      <c r="V38" s="849"/>
      <c r="W38" s="848"/>
      <c r="X38" s="849"/>
      <c r="Y38" s="848"/>
      <c r="Z38" s="849"/>
      <c r="AA38" s="655"/>
    </row>
    <row r="39" spans="2:27" x14ac:dyDescent="0.2">
      <c r="B39" s="72" t="s">
        <v>57</v>
      </c>
      <c r="C39" s="831">
        <f t="shared" si="10"/>
        <v>0</v>
      </c>
      <c r="D39" s="367" t="str">
        <f t="shared" si="0"/>
        <v/>
      </c>
      <c r="E39" s="368" t="str">
        <f t="shared" si="11"/>
        <v/>
      </c>
      <c r="F39" s="369" t="str">
        <f t="shared" si="1"/>
        <v/>
      </c>
      <c r="G39" s="370" t="str">
        <f t="shared" si="2"/>
        <v/>
      </c>
      <c r="H39" s="371" t="str">
        <f t="shared" si="3"/>
        <v/>
      </c>
      <c r="I39" s="371" t="str">
        <f t="shared" si="9"/>
        <v/>
      </c>
      <c r="J39" s="371" t="str">
        <f t="shared" si="4"/>
        <v/>
      </c>
      <c r="K39" s="371" t="str">
        <f t="shared" si="5"/>
        <v/>
      </c>
      <c r="L39" s="371" t="str">
        <f t="shared" si="6"/>
        <v/>
      </c>
      <c r="M39" s="367" t="str">
        <f t="shared" si="7"/>
        <v/>
      </c>
      <c r="N39" s="847"/>
      <c r="O39" s="848"/>
      <c r="P39" s="849"/>
      <c r="Q39" s="848"/>
      <c r="R39" s="848"/>
      <c r="S39" s="848"/>
      <c r="T39" s="848"/>
      <c r="U39" s="848"/>
      <c r="V39" s="849"/>
      <c r="W39" s="848"/>
      <c r="X39" s="849"/>
      <c r="Y39" s="848"/>
      <c r="Z39" s="849"/>
      <c r="AA39" s="655"/>
    </row>
    <row r="40" spans="2:27" x14ac:dyDescent="0.2">
      <c r="B40" s="72" t="s">
        <v>58</v>
      </c>
      <c r="C40" s="831">
        <f t="shared" si="10"/>
        <v>0</v>
      </c>
      <c r="D40" s="367" t="str">
        <f t="shared" si="0"/>
        <v/>
      </c>
      <c r="E40" s="368" t="str">
        <f t="shared" si="11"/>
        <v/>
      </c>
      <c r="F40" s="369" t="str">
        <f t="shared" si="1"/>
        <v/>
      </c>
      <c r="G40" s="370" t="str">
        <f t="shared" si="2"/>
        <v/>
      </c>
      <c r="H40" s="371" t="str">
        <f t="shared" si="3"/>
        <v/>
      </c>
      <c r="I40" s="371" t="str">
        <f t="shared" si="9"/>
        <v/>
      </c>
      <c r="J40" s="371" t="str">
        <f t="shared" si="4"/>
        <v/>
      </c>
      <c r="K40" s="371" t="str">
        <f t="shared" si="5"/>
        <v/>
      </c>
      <c r="L40" s="371" t="str">
        <f t="shared" si="6"/>
        <v/>
      </c>
      <c r="M40" s="367" t="str">
        <f t="shared" si="7"/>
        <v/>
      </c>
      <c r="N40" s="847"/>
      <c r="O40" s="848"/>
      <c r="P40" s="849"/>
      <c r="Q40" s="848"/>
      <c r="R40" s="848"/>
      <c r="S40" s="848"/>
      <c r="T40" s="848"/>
      <c r="U40" s="848"/>
      <c r="V40" s="849"/>
      <c r="W40" s="848"/>
      <c r="X40" s="849"/>
      <c r="Y40" s="848"/>
      <c r="Z40" s="849"/>
      <c r="AA40" s="655"/>
    </row>
    <row r="41" spans="2:27" x14ac:dyDescent="0.2">
      <c r="B41" s="72" t="s">
        <v>59</v>
      </c>
      <c r="C41" s="831">
        <f t="shared" si="10"/>
        <v>0</v>
      </c>
      <c r="D41" s="367" t="str">
        <f t="shared" si="0"/>
        <v/>
      </c>
      <c r="E41" s="368" t="str">
        <f t="shared" si="11"/>
        <v/>
      </c>
      <c r="F41" s="369" t="str">
        <f t="shared" si="1"/>
        <v/>
      </c>
      <c r="G41" s="370" t="str">
        <f t="shared" si="2"/>
        <v/>
      </c>
      <c r="H41" s="371" t="str">
        <f t="shared" si="3"/>
        <v/>
      </c>
      <c r="I41" s="371" t="str">
        <f t="shared" si="9"/>
        <v/>
      </c>
      <c r="J41" s="371" t="str">
        <f t="shared" si="4"/>
        <v/>
      </c>
      <c r="K41" s="371" t="str">
        <f t="shared" si="5"/>
        <v/>
      </c>
      <c r="L41" s="371" t="str">
        <f t="shared" si="6"/>
        <v/>
      </c>
      <c r="M41" s="367" t="str">
        <f t="shared" si="7"/>
        <v/>
      </c>
      <c r="N41" s="847"/>
      <c r="O41" s="848"/>
      <c r="P41" s="849"/>
      <c r="Q41" s="848"/>
      <c r="R41" s="848"/>
      <c r="S41" s="848"/>
      <c r="T41" s="848"/>
      <c r="U41" s="848"/>
      <c r="V41" s="849"/>
      <c r="W41" s="848"/>
      <c r="X41" s="849"/>
      <c r="Y41" s="848"/>
      <c r="Z41" s="849"/>
      <c r="AA41" s="655"/>
    </row>
    <row r="42" spans="2:27" x14ac:dyDescent="0.2">
      <c r="B42" s="72" t="s">
        <v>60</v>
      </c>
      <c r="C42" s="831">
        <f t="shared" si="10"/>
        <v>0</v>
      </c>
      <c r="D42" s="367" t="str">
        <f t="shared" si="0"/>
        <v/>
      </c>
      <c r="E42" s="368" t="str">
        <f t="shared" si="11"/>
        <v/>
      </c>
      <c r="F42" s="369" t="str">
        <f t="shared" si="1"/>
        <v/>
      </c>
      <c r="G42" s="370" t="str">
        <f t="shared" si="2"/>
        <v/>
      </c>
      <c r="H42" s="371" t="str">
        <f t="shared" si="3"/>
        <v/>
      </c>
      <c r="I42" s="371" t="str">
        <f t="shared" si="9"/>
        <v/>
      </c>
      <c r="J42" s="371" t="str">
        <f t="shared" si="4"/>
        <v/>
      </c>
      <c r="K42" s="371" t="str">
        <f t="shared" si="5"/>
        <v/>
      </c>
      <c r="L42" s="371" t="str">
        <f t="shared" si="6"/>
        <v/>
      </c>
      <c r="M42" s="367" t="str">
        <f t="shared" si="7"/>
        <v/>
      </c>
      <c r="N42" s="847"/>
      <c r="O42" s="848"/>
      <c r="P42" s="849"/>
      <c r="Q42" s="848"/>
      <c r="R42" s="848"/>
      <c r="S42" s="848"/>
      <c r="T42" s="848"/>
      <c r="U42" s="848"/>
      <c r="V42" s="849"/>
      <c r="W42" s="848"/>
      <c r="X42" s="849"/>
      <c r="Y42" s="848"/>
      <c r="Z42" s="849"/>
      <c r="AA42" s="655"/>
    </row>
    <row r="43" spans="2:27" x14ac:dyDescent="0.2">
      <c r="B43" s="85" t="s">
        <v>61</v>
      </c>
      <c r="C43" s="834">
        <f t="shared" si="10"/>
        <v>0</v>
      </c>
      <c r="D43" s="86" t="str">
        <f t="shared" si="0"/>
        <v/>
      </c>
      <c r="E43" s="87" t="str">
        <f t="shared" si="11"/>
        <v/>
      </c>
      <c r="F43" s="88" t="str">
        <f t="shared" si="1"/>
        <v/>
      </c>
      <c r="G43" s="87" t="str">
        <f t="shared" si="2"/>
        <v/>
      </c>
      <c r="H43" s="89" t="str">
        <f t="shared" si="3"/>
        <v/>
      </c>
      <c r="I43" s="89" t="str">
        <f t="shared" si="9"/>
        <v/>
      </c>
      <c r="J43" s="89" t="str">
        <f t="shared" si="4"/>
        <v/>
      </c>
      <c r="K43" s="89" t="str">
        <f t="shared" si="5"/>
        <v/>
      </c>
      <c r="L43" s="89" t="str">
        <f t="shared" si="6"/>
        <v/>
      </c>
      <c r="M43" s="86" t="str">
        <f t="shared" si="7"/>
        <v/>
      </c>
      <c r="N43" s="859">
        <f t="shared" ref="N43:AA43" si="14">SUM(N44:N48)</f>
        <v>0</v>
      </c>
      <c r="O43" s="860">
        <f t="shared" si="14"/>
        <v>0</v>
      </c>
      <c r="P43" s="861">
        <f t="shared" si="14"/>
        <v>0</v>
      </c>
      <c r="Q43" s="860">
        <f>SUM(Q44:Q48)</f>
        <v>0</v>
      </c>
      <c r="R43" s="860">
        <f>SUM(R44:R48)</f>
        <v>0</v>
      </c>
      <c r="S43" s="860">
        <f>SUM(S44:S48)</f>
        <v>0</v>
      </c>
      <c r="T43" s="860">
        <f>SUM(T44:T48)</f>
        <v>0</v>
      </c>
      <c r="U43" s="860">
        <f>SUM(U44:U48)</f>
        <v>0</v>
      </c>
      <c r="V43" s="861">
        <f t="shared" si="14"/>
        <v>0</v>
      </c>
      <c r="W43" s="860">
        <f t="shared" si="14"/>
        <v>0</v>
      </c>
      <c r="X43" s="861">
        <f t="shared" si="14"/>
        <v>0</v>
      </c>
      <c r="Y43" s="860">
        <f t="shared" si="14"/>
        <v>0</v>
      </c>
      <c r="Z43" s="861">
        <f t="shared" si="14"/>
        <v>0</v>
      </c>
      <c r="AA43" s="862">
        <f t="shared" si="14"/>
        <v>0</v>
      </c>
    </row>
    <row r="44" spans="2:27" x14ac:dyDescent="0.2">
      <c r="B44" s="72" t="s">
        <v>62</v>
      </c>
      <c r="C44" s="831">
        <f t="shared" si="10"/>
        <v>0</v>
      </c>
      <c r="D44" s="367" t="str">
        <f t="shared" si="0"/>
        <v/>
      </c>
      <c r="E44" s="368" t="str">
        <f t="shared" si="11"/>
        <v/>
      </c>
      <c r="F44" s="369" t="str">
        <f t="shared" si="1"/>
        <v/>
      </c>
      <c r="G44" s="370" t="str">
        <f t="shared" si="2"/>
        <v/>
      </c>
      <c r="H44" s="371" t="str">
        <f t="shared" si="3"/>
        <v/>
      </c>
      <c r="I44" s="371" t="str">
        <f t="shared" si="9"/>
        <v/>
      </c>
      <c r="J44" s="371" t="str">
        <f t="shared" si="4"/>
        <v/>
      </c>
      <c r="K44" s="371" t="str">
        <f t="shared" si="5"/>
        <v/>
      </c>
      <c r="L44" s="371" t="str">
        <f t="shared" si="6"/>
        <v/>
      </c>
      <c r="M44" s="367" t="str">
        <f t="shared" si="7"/>
        <v/>
      </c>
      <c r="N44" s="847"/>
      <c r="O44" s="848"/>
      <c r="P44" s="849"/>
      <c r="Q44" s="848"/>
      <c r="R44" s="848"/>
      <c r="S44" s="848"/>
      <c r="T44" s="848"/>
      <c r="U44" s="848"/>
      <c r="V44" s="849"/>
      <c r="W44" s="848"/>
      <c r="X44" s="849"/>
      <c r="Y44" s="848"/>
      <c r="Z44" s="849"/>
      <c r="AA44" s="655"/>
    </row>
    <row r="45" spans="2:27" x14ac:dyDescent="0.2">
      <c r="B45" s="72" t="s">
        <v>63</v>
      </c>
      <c r="C45" s="831">
        <f>SUM(N45:AA45)</f>
        <v>0</v>
      </c>
      <c r="D45" s="367" t="str">
        <f t="shared" si="0"/>
        <v/>
      </c>
      <c r="E45" s="368" t="str">
        <f t="shared" si="11"/>
        <v/>
      </c>
      <c r="F45" s="369" t="str">
        <f t="shared" si="1"/>
        <v/>
      </c>
      <c r="G45" s="370" t="str">
        <f t="shared" si="2"/>
        <v/>
      </c>
      <c r="H45" s="371" t="str">
        <f t="shared" si="3"/>
        <v/>
      </c>
      <c r="I45" s="371" t="str">
        <f t="shared" si="9"/>
        <v/>
      </c>
      <c r="J45" s="371" t="str">
        <f t="shared" si="4"/>
        <v/>
      </c>
      <c r="K45" s="371" t="str">
        <f t="shared" si="5"/>
        <v/>
      </c>
      <c r="L45" s="371" t="str">
        <f t="shared" si="6"/>
        <v/>
      </c>
      <c r="M45" s="367" t="str">
        <f t="shared" si="7"/>
        <v/>
      </c>
      <c r="N45" s="847"/>
      <c r="O45" s="848"/>
      <c r="P45" s="849"/>
      <c r="Q45" s="848"/>
      <c r="R45" s="848"/>
      <c r="S45" s="848"/>
      <c r="T45" s="848"/>
      <c r="U45" s="848"/>
      <c r="V45" s="849"/>
      <c r="W45" s="848"/>
      <c r="X45" s="849"/>
      <c r="Y45" s="848"/>
      <c r="Z45" s="849"/>
      <c r="AA45" s="655"/>
    </row>
    <row r="46" spans="2:27" x14ac:dyDescent="0.2">
      <c r="B46" s="72" t="s">
        <v>64</v>
      </c>
      <c r="C46" s="831">
        <f t="shared" si="10"/>
        <v>0</v>
      </c>
      <c r="D46" s="367" t="str">
        <f t="shared" si="0"/>
        <v/>
      </c>
      <c r="E46" s="368" t="str">
        <f t="shared" si="11"/>
        <v/>
      </c>
      <c r="F46" s="369" t="str">
        <f t="shared" si="1"/>
        <v/>
      </c>
      <c r="G46" s="370" t="str">
        <f t="shared" si="2"/>
        <v/>
      </c>
      <c r="H46" s="371" t="str">
        <f t="shared" si="3"/>
        <v/>
      </c>
      <c r="I46" s="371" t="str">
        <f t="shared" si="9"/>
        <v/>
      </c>
      <c r="J46" s="371" t="str">
        <f t="shared" si="4"/>
        <v/>
      </c>
      <c r="K46" s="371" t="str">
        <f t="shared" si="5"/>
        <v/>
      </c>
      <c r="L46" s="371" t="str">
        <f t="shared" si="6"/>
        <v/>
      </c>
      <c r="M46" s="367" t="str">
        <f t="shared" si="7"/>
        <v/>
      </c>
      <c r="N46" s="847"/>
      <c r="O46" s="848"/>
      <c r="P46" s="849"/>
      <c r="Q46" s="848"/>
      <c r="R46" s="848"/>
      <c r="S46" s="848"/>
      <c r="T46" s="848"/>
      <c r="U46" s="848"/>
      <c r="V46" s="849"/>
      <c r="W46" s="848"/>
      <c r="X46" s="849"/>
      <c r="Y46" s="848"/>
      <c r="Z46" s="849"/>
      <c r="AA46" s="655"/>
    </row>
    <row r="47" spans="2:27" x14ac:dyDescent="0.2">
      <c r="B47" s="72" t="s">
        <v>65</v>
      </c>
      <c r="C47" s="831">
        <f t="shared" si="10"/>
        <v>0</v>
      </c>
      <c r="D47" s="367" t="str">
        <f t="shared" si="0"/>
        <v/>
      </c>
      <c r="E47" s="368" t="str">
        <f t="shared" si="11"/>
        <v/>
      </c>
      <c r="F47" s="369" t="str">
        <f t="shared" si="1"/>
        <v/>
      </c>
      <c r="G47" s="370" t="str">
        <f t="shared" si="2"/>
        <v/>
      </c>
      <c r="H47" s="371" t="str">
        <f t="shared" si="3"/>
        <v/>
      </c>
      <c r="I47" s="371" t="str">
        <f t="shared" si="9"/>
        <v/>
      </c>
      <c r="J47" s="371" t="str">
        <f t="shared" si="4"/>
        <v/>
      </c>
      <c r="K47" s="371" t="str">
        <f t="shared" si="5"/>
        <v/>
      </c>
      <c r="L47" s="371" t="str">
        <f t="shared" si="6"/>
        <v/>
      </c>
      <c r="M47" s="367" t="str">
        <f t="shared" si="7"/>
        <v/>
      </c>
      <c r="N47" s="847"/>
      <c r="O47" s="848"/>
      <c r="P47" s="849"/>
      <c r="Q47" s="848"/>
      <c r="R47" s="848"/>
      <c r="S47" s="848"/>
      <c r="T47" s="848"/>
      <c r="U47" s="848"/>
      <c r="V47" s="849"/>
      <c r="W47" s="848"/>
      <c r="X47" s="849"/>
      <c r="Y47" s="848"/>
      <c r="Z47" s="849"/>
      <c r="AA47" s="655"/>
    </row>
    <row r="48" spans="2:27" x14ac:dyDescent="0.2">
      <c r="B48" s="72" t="s">
        <v>66</v>
      </c>
      <c r="C48" s="831">
        <f t="shared" si="10"/>
        <v>0</v>
      </c>
      <c r="D48" s="367" t="str">
        <f t="shared" si="0"/>
        <v/>
      </c>
      <c r="E48" s="368" t="str">
        <f t="shared" si="11"/>
        <v/>
      </c>
      <c r="F48" s="369" t="str">
        <f t="shared" si="1"/>
        <v/>
      </c>
      <c r="G48" s="370" t="str">
        <f t="shared" si="2"/>
        <v/>
      </c>
      <c r="H48" s="371" t="str">
        <f t="shared" si="3"/>
        <v/>
      </c>
      <c r="I48" s="371" t="str">
        <f t="shared" si="9"/>
        <v/>
      </c>
      <c r="J48" s="371" t="str">
        <f t="shared" si="4"/>
        <v/>
      </c>
      <c r="K48" s="371" t="str">
        <f t="shared" si="5"/>
        <v/>
      </c>
      <c r="L48" s="371" t="str">
        <f t="shared" si="6"/>
        <v/>
      </c>
      <c r="M48" s="367" t="str">
        <f t="shared" si="7"/>
        <v/>
      </c>
      <c r="N48" s="847"/>
      <c r="O48" s="848"/>
      <c r="P48" s="849"/>
      <c r="Q48" s="848"/>
      <c r="R48" s="848"/>
      <c r="S48" s="848"/>
      <c r="T48" s="848"/>
      <c r="U48" s="848"/>
      <c r="V48" s="849"/>
      <c r="W48" s="848"/>
      <c r="X48" s="849"/>
      <c r="Y48" s="848"/>
      <c r="Z48" s="849"/>
      <c r="AA48" s="655"/>
    </row>
    <row r="49" spans="2:27" x14ac:dyDescent="0.2">
      <c r="B49" s="90" t="s">
        <v>67</v>
      </c>
      <c r="C49" s="835">
        <f t="shared" si="10"/>
        <v>0</v>
      </c>
      <c r="D49" s="91" t="str">
        <f t="shared" si="0"/>
        <v/>
      </c>
      <c r="E49" s="92" t="str">
        <f t="shared" si="11"/>
        <v/>
      </c>
      <c r="F49" s="93" t="str">
        <f t="shared" si="1"/>
        <v/>
      </c>
      <c r="G49" s="94" t="str">
        <f t="shared" si="2"/>
        <v/>
      </c>
      <c r="H49" s="95" t="str">
        <f t="shared" si="3"/>
        <v/>
      </c>
      <c r="I49" s="95" t="str">
        <f t="shared" si="9"/>
        <v/>
      </c>
      <c r="J49" s="95" t="str">
        <f t="shared" si="4"/>
        <v/>
      </c>
      <c r="K49" s="95" t="str">
        <f t="shared" si="5"/>
        <v/>
      </c>
      <c r="L49" s="95" t="str">
        <f t="shared" si="6"/>
        <v/>
      </c>
      <c r="M49" s="91" t="str">
        <f t="shared" si="7"/>
        <v/>
      </c>
      <c r="N49" s="863">
        <f>SUM(N50:N54)</f>
        <v>0</v>
      </c>
      <c r="O49" s="864">
        <f t="shared" ref="O49:AA49" si="15">SUM(O50:O54)</f>
        <v>0</v>
      </c>
      <c r="P49" s="865">
        <f t="shared" si="15"/>
        <v>0</v>
      </c>
      <c r="Q49" s="864">
        <f t="shared" si="15"/>
        <v>0</v>
      </c>
      <c r="R49" s="864">
        <f t="shared" si="15"/>
        <v>0</v>
      </c>
      <c r="S49" s="864">
        <f t="shared" si="15"/>
        <v>0</v>
      </c>
      <c r="T49" s="864">
        <f t="shared" si="15"/>
        <v>0</v>
      </c>
      <c r="U49" s="864">
        <f t="shared" si="15"/>
        <v>0</v>
      </c>
      <c r="V49" s="865">
        <f t="shared" si="15"/>
        <v>0</v>
      </c>
      <c r="W49" s="864">
        <f t="shared" si="15"/>
        <v>0</v>
      </c>
      <c r="X49" s="865">
        <f t="shared" si="15"/>
        <v>0</v>
      </c>
      <c r="Y49" s="864">
        <f t="shared" si="15"/>
        <v>0</v>
      </c>
      <c r="Z49" s="865">
        <f t="shared" si="15"/>
        <v>0</v>
      </c>
      <c r="AA49" s="866">
        <f t="shared" si="15"/>
        <v>0</v>
      </c>
    </row>
    <row r="50" spans="2:27" x14ac:dyDescent="0.2">
      <c r="B50" s="72" t="s">
        <v>68</v>
      </c>
      <c r="C50" s="831">
        <f t="shared" si="10"/>
        <v>0</v>
      </c>
      <c r="D50" s="367" t="str">
        <f t="shared" si="0"/>
        <v/>
      </c>
      <c r="E50" s="368" t="str">
        <f t="shared" si="11"/>
        <v/>
      </c>
      <c r="F50" s="369" t="str">
        <f t="shared" si="1"/>
        <v/>
      </c>
      <c r="G50" s="370" t="str">
        <f t="shared" si="2"/>
        <v/>
      </c>
      <c r="H50" s="371" t="str">
        <f t="shared" si="3"/>
        <v/>
      </c>
      <c r="I50" s="371" t="str">
        <f t="shared" si="9"/>
        <v/>
      </c>
      <c r="J50" s="371" t="str">
        <f t="shared" si="4"/>
        <v/>
      </c>
      <c r="K50" s="371" t="str">
        <f t="shared" si="5"/>
        <v/>
      </c>
      <c r="L50" s="371" t="str">
        <f t="shared" si="6"/>
        <v/>
      </c>
      <c r="M50" s="367" t="str">
        <f t="shared" si="7"/>
        <v/>
      </c>
      <c r="N50" s="847"/>
      <c r="O50" s="848"/>
      <c r="P50" s="849"/>
      <c r="Q50" s="848"/>
      <c r="R50" s="848"/>
      <c r="S50" s="848"/>
      <c r="T50" s="848"/>
      <c r="U50" s="848"/>
      <c r="V50" s="849"/>
      <c r="W50" s="848"/>
      <c r="X50" s="849"/>
      <c r="Y50" s="848"/>
      <c r="Z50" s="849"/>
      <c r="AA50" s="655"/>
    </row>
    <row r="51" spans="2:27" x14ac:dyDescent="0.2">
      <c r="B51" s="72" t="s">
        <v>69</v>
      </c>
      <c r="C51" s="831">
        <f t="shared" si="10"/>
        <v>0</v>
      </c>
      <c r="D51" s="367" t="str">
        <f t="shared" si="0"/>
        <v/>
      </c>
      <c r="E51" s="368" t="str">
        <f t="shared" si="11"/>
        <v/>
      </c>
      <c r="F51" s="369" t="str">
        <f t="shared" si="1"/>
        <v/>
      </c>
      <c r="G51" s="370" t="str">
        <f t="shared" si="2"/>
        <v/>
      </c>
      <c r="H51" s="371" t="str">
        <f t="shared" si="3"/>
        <v/>
      </c>
      <c r="I51" s="371" t="str">
        <f t="shared" si="9"/>
        <v/>
      </c>
      <c r="J51" s="371" t="str">
        <f t="shared" si="4"/>
        <v/>
      </c>
      <c r="K51" s="371" t="str">
        <f t="shared" si="5"/>
        <v/>
      </c>
      <c r="L51" s="371" t="str">
        <f t="shared" si="6"/>
        <v/>
      </c>
      <c r="M51" s="367" t="str">
        <f t="shared" si="7"/>
        <v/>
      </c>
      <c r="N51" s="847"/>
      <c r="O51" s="848"/>
      <c r="P51" s="849"/>
      <c r="Q51" s="848"/>
      <c r="R51" s="848"/>
      <c r="S51" s="848"/>
      <c r="T51" s="848"/>
      <c r="U51" s="848"/>
      <c r="V51" s="849"/>
      <c r="W51" s="848"/>
      <c r="X51" s="849"/>
      <c r="Y51" s="848"/>
      <c r="Z51" s="849"/>
      <c r="AA51" s="655"/>
    </row>
    <row r="52" spans="2:27" x14ac:dyDescent="0.2">
      <c r="B52" s="72" t="s">
        <v>70</v>
      </c>
      <c r="C52" s="831">
        <f t="shared" si="10"/>
        <v>0</v>
      </c>
      <c r="D52" s="367" t="str">
        <f t="shared" si="0"/>
        <v/>
      </c>
      <c r="E52" s="368" t="str">
        <f t="shared" si="11"/>
        <v/>
      </c>
      <c r="F52" s="369" t="str">
        <f t="shared" si="1"/>
        <v/>
      </c>
      <c r="G52" s="370" t="str">
        <f t="shared" si="2"/>
        <v/>
      </c>
      <c r="H52" s="371" t="str">
        <f t="shared" si="3"/>
        <v/>
      </c>
      <c r="I52" s="371" t="str">
        <f t="shared" si="9"/>
        <v/>
      </c>
      <c r="J52" s="371" t="str">
        <f t="shared" si="4"/>
        <v/>
      </c>
      <c r="K52" s="371" t="str">
        <f t="shared" si="5"/>
        <v/>
      </c>
      <c r="L52" s="371" t="str">
        <f t="shared" si="6"/>
        <v/>
      </c>
      <c r="M52" s="367" t="str">
        <f t="shared" si="7"/>
        <v/>
      </c>
      <c r="N52" s="847"/>
      <c r="O52" s="848"/>
      <c r="P52" s="849"/>
      <c r="Q52" s="848"/>
      <c r="R52" s="848"/>
      <c r="S52" s="848"/>
      <c r="T52" s="848"/>
      <c r="U52" s="848"/>
      <c r="V52" s="849"/>
      <c r="W52" s="848"/>
      <c r="X52" s="849"/>
      <c r="Y52" s="848"/>
      <c r="Z52" s="849"/>
      <c r="AA52" s="655"/>
    </row>
    <row r="53" spans="2:27" x14ac:dyDescent="0.2">
      <c r="B53" s="72" t="s">
        <v>71</v>
      </c>
      <c r="C53" s="831">
        <f t="shared" si="10"/>
        <v>0</v>
      </c>
      <c r="D53" s="367" t="str">
        <f t="shared" si="0"/>
        <v/>
      </c>
      <c r="E53" s="368" t="str">
        <f t="shared" si="11"/>
        <v/>
      </c>
      <c r="F53" s="369" t="str">
        <f t="shared" si="1"/>
        <v/>
      </c>
      <c r="G53" s="370" t="str">
        <f t="shared" si="2"/>
        <v/>
      </c>
      <c r="H53" s="371" t="str">
        <f t="shared" si="3"/>
        <v/>
      </c>
      <c r="I53" s="371" t="str">
        <f t="shared" si="9"/>
        <v/>
      </c>
      <c r="J53" s="371" t="str">
        <f t="shared" si="4"/>
        <v/>
      </c>
      <c r="K53" s="371" t="str">
        <f t="shared" si="5"/>
        <v/>
      </c>
      <c r="L53" s="371" t="str">
        <f t="shared" si="6"/>
        <v/>
      </c>
      <c r="M53" s="367" t="str">
        <f t="shared" si="7"/>
        <v/>
      </c>
      <c r="N53" s="847"/>
      <c r="O53" s="848"/>
      <c r="P53" s="849"/>
      <c r="Q53" s="848"/>
      <c r="R53" s="848"/>
      <c r="S53" s="848"/>
      <c r="T53" s="848"/>
      <c r="U53" s="848"/>
      <c r="V53" s="849"/>
      <c r="W53" s="848"/>
      <c r="X53" s="849"/>
      <c r="Y53" s="848"/>
      <c r="Z53" s="849"/>
      <c r="AA53" s="655"/>
    </row>
    <row r="54" spans="2:27" x14ac:dyDescent="0.2">
      <c r="B54" s="72" t="s">
        <v>72</v>
      </c>
      <c r="C54" s="831">
        <f t="shared" si="10"/>
        <v>0</v>
      </c>
      <c r="D54" s="367" t="str">
        <f t="shared" si="0"/>
        <v/>
      </c>
      <c r="E54" s="368" t="str">
        <f t="shared" si="11"/>
        <v/>
      </c>
      <c r="F54" s="369" t="str">
        <f t="shared" si="1"/>
        <v/>
      </c>
      <c r="G54" s="370" t="str">
        <f t="shared" si="2"/>
        <v/>
      </c>
      <c r="H54" s="371" t="str">
        <f t="shared" si="3"/>
        <v/>
      </c>
      <c r="I54" s="371" t="str">
        <f t="shared" si="9"/>
        <v/>
      </c>
      <c r="J54" s="371" t="str">
        <f t="shared" si="4"/>
        <v/>
      </c>
      <c r="K54" s="371" t="str">
        <f t="shared" si="5"/>
        <v/>
      </c>
      <c r="L54" s="371" t="str">
        <f t="shared" si="6"/>
        <v/>
      </c>
      <c r="M54" s="367" t="str">
        <f t="shared" si="7"/>
        <v/>
      </c>
      <c r="N54" s="847"/>
      <c r="O54" s="848"/>
      <c r="P54" s="849"/>
      <c r="Q54" s="848"/>
      <c r="R54" s="848"/>
      <c r="S54" s="848"/>
      <c r="T54" s="848"/>
      <c r="U54" s="848"/>
      <c r="V54" s="849"/>
      <c r="W54" s="848"/>
      <c r="X54" s="849"/>
      <c r="Y54" s="848"/>
      <c r="Z54" s="849"/>
      <c r="AA54" s="655"/>
    </row>
    <row r="55" spans="2:27" x14ac:dyDescent="0.2">
      <c r="B55" s="96" t="s">
        <v>73</v>
      </c>
      <c r="C55" s="836">
        <f t="shared" si="10"/>
        <v>0</v>
      </c>
      <c r="D55" s="97" t="str">
        <f t="shared" si="0"/>
        <v/>
      </c>
      <c r="E55" s="98" t="str">
        <f t="shared" si="11"/>
        <v/>
      </c>
      <c r="F55" s="99" t="str">
        <f t="shared" si="1"/>
        <v/>
      </c>
      <c r="G55" s="100" t="str">
        <f t="shared" si="2"/>
        <v/>
      </c>
      <c r="H55" s="101" t="str">
        <f t="shared" si="3"/>
        <v/>
      </c>
      <c r="I55" s="101" t="str">
        <f t="shared" si="9"/>
        <v/>
      </c>
      <c r="J55" s="101" t="str">
        <f t="shared" si="4"/>
        <v/>
      </c>
      <c r="K55" s="101" t="str">
        <f t="shared" si="5"/>
        <v/>
      </c>
      <c r="L55" s="101" t="str">
        <f t="shared" si="6"/>
        <v/>
      </c>
      <c r="M55" s="97" t="str">
        <f t="shared" si="7"/>
        <v/>
      </c>
      <c r="N55" s="867">
        <f>SUM(N56:N61)</f>
        <v>0</v>
      </c>
      <c r="O55" s="868">
        <f t="shared" ref="O55:AA55" si="16">SUM(O56:O61)</f>
        <v>0</v>
      </c>
      <c r="P55" s="869">
        <f t="shared" si="16"/>
        <v>0</v>
      </c>
      <c r="Q55" s="868">
        <f t="shared" si="16"/>
        <v>0</v>
      </c>
      <c r="R55" s="868">
        <f t="shared" si="16"/>
        <v>0</v>
      </c>
      <c r="S55" s="868">
        <f t="shared" si="16"/>
        <v>0</v>
      </c>
      <c r="T55" s="868">
        <f t="shared" si="16"/>
        <v>0</v>
      </c>
      <c r="U55" s="868">
        <f t="shared" si="16"/>
        <v>0</v>
      </c>
      <c r="V55" s="869">
        <f t="shared" si="16"/>
        <v>0</v>
      </c>
      <c r="W55" s="868">
        <f t="shared" si="16"/>
        <v>0</v>
      </c>
      <c r="X55" s="869">
        <f t="shared" si="16"/>
        <v>0</v>
      </c>
      <c r="Y55" s="868">
        <f t="shared" si="16"/>
        <v>0</v>
      </c>
      <c r="Z55" s="869">
        <f t="shared" si="16"/>
        <v>0</v>
      </c>
      <c r="AA55" s="870">
        <f t="shared" si="16"/>
        <v>0</v>
      </c>
    </row>
    <row r="56" spans="2:27" x14ac:dyDescent="0.2">
      <c r="B56" s="72" t="s">
        <v>74</v>
      </c>
      <c r="C56" s="831">
        <f t="shared" si="10"/>
        <v>0</v>
      </c>
      <c r="D56" s="367" t="str">
        <f t="shared" si="0"/>
        <v/>
      </c>
      <c r="E56" s="368" t="str">
        <f t="shared" si="11"/>
        <v/>
      </c>
      <c r="F56" s="369" t="str">
        <f t="shared" si="1"/>
        <v/>
      </c>
      <c r="G56" s="370" t="str">
        <f t="shared" si="2"/>
        <v/>
      </c>
      <c r="H56" s="371" t="str">
        <f t="shared" si="3"/>
        <v/>
      </c>
      <c r="I56" s="371" t="str">
        <f t="shared" si="9"/>
        <v/>
      </c>
      <c r="J56" s="371" t="str">
        <f t="shared" si="4"/>
        <v/>
      </c>
      <c r="K56" s="371" t="str">
        <f t="shared" si="5"/>
        <v/>
      </c>
      <c r="L56" s="371" t="str">
        <f t="shared" si="6"/>
        <v/>
      </c>
      <c r="M56" s="367" t="str">
        <f t="shared" si="7"/>
        <v/>
      </c>
      <c r="N56" s="847"/>
      <c r="O56" s="848"/>
      <c r="P56" s="849"/>
      <c r="Q56" s="848"/>
      <c r="R56" s="848"/>
      <c r="S56" s="848"/>
      <c r="T56" s="848"/>
      <c r="U56" s="848"/>
      <c r="V56" s="849"/>
      <c r="W56" s="848"/>
      <c r="X56" s="849"/>
      <c r="Y56" s="848"/>
      <c r="Z56" s="849"/>
      <c r="AA56" s="655"/>
    </row>
    <row r="57" spans="2:27" x14ac:dyDescent="0.2">
      <c r="B57" s="72" t="s">
        <v>75</v>
      </c>
      <c r="C57" s="831">
        <f t="shared" si="10"/>
        <v>0</v>
      </c>
      <c r="D57" s="367" t="str">
        <f t="shared" si="0"/>
        <v/>
      </c>
      <c r="E57" s="368" t="str">
        <f t="shared" si="11"/>
        <v/>
      </c>
      <c r="F57" s="369" t="str">
        <f t="shared" si="1"/>
        <v/>
      </c>
      <c r="G57" s="370" t="str">
        <f t="shared" si="2"/>
        <v/>
      </c>
      <c r="H57" s="371" t="str">
        <f t="shared" si="3"/>
        <v/>
      </c>
      <c r="I57" s="371" t="str">
        <f t="shared" si="9"/>
        <v/>
      </c>
      <c r="J57" s="371" t="str">
        <f t="shared" si="4"/>
        <v/>
      </c>
      <c r="K57" s="371" t="str">
        <f t="shared" si="5"/>
        <v/>
      </c>
      <c r="L57" s="371" t="str">
        <f t="shared" si="6"/>
        <v/>
      </c>
      <c r="M57" s="367" t="str">
        <f t="shared" si="7"/>
        <v/>
      </c>
      <c r="N57" s="847"/>
      <c r="O57" s="848"/>
      <c r="P57" s="849"/>
      <c r="Q57" s="848"/>
      <c r="R57" s="848"/>
      <c r="S57" s="848"/>
      <c r="T57" s="848"/>
      <c r="U57" s="848"/>
      <c r="V57" s="849"/>
      <c r="W57" s="848"/>
      <c r="X57" s="849"/>
      <c r="Y57" s="848"/>
      <c r="Z57" s="849"/>
      <c r="AA57" s="655"/>
    </row>
    <row r="58" spans="2:27" x14ac:dyDescent="0.2">
      <c r="B58" s="72" t="s">
        <v>76</v>
      </c>
      <c r="C58" s="831">
        <f t="shared" si="10"/>
        <v>0</v>
      </c>
      <c r="D58" s="367" t="str">
        <f t="shared" si="0"/>
        <v/>
      </c>
      <c r="E58" s="368" t="str">
        <f t="shared" si="11"/>
        <v/>
      </c>
      <c r="F58" s="369" t="str">
        <f t="shared" si="1"/>
        <v/>
      </c>
      <c r="G58" s="370" t="str">
        <f t="shared" si="2"/>
        <v/>
      </c>
      <c r="H58" s="371" t="str">
        <f t="shared" si="3"/>
        <v/>
      </c>
      <c r="I58" s="371" t="str">
        <f t="shared" si="9"/>
        <v/>
      </c>
      <c r="J58" s="371" t="str">
        <f t="shared" si="4"/>
        <v/>
      </c>
      <c r="K58" s="371" t="str">
        <f t="shared" si="5"/>
        <v/>
      </c>
      <c r="L58" s="371" t="str">
        <f t="shared" si="6"/>
        <v/>
      </c>
      <c r="M58" s="367" t="str">
        <f t="shared" si="7"/>
        <v/>
      </c>
      <c r="N58" s="847"/>
      <c r="O58" s="848"/>
      <c r="P58" s="849"/>
      <c r="Q58" s="848"/>
      <c r="R58" s="848"/>
      <c r="S58" s="848"/>
      <c r="T58" s="848"/>
      <c r="U58" s="848"/>
      <c r="V58" s="849"/>
      <c r="W58" s="848"/>
      <c r="X58" s="849"/>
      <c r="Y58" s="848"/>
      <c r="Z58" s="849"/>
      <c r="AA58" s="655"/>
    </row>
    <row r="59" spans="2:27" x14ac:dyDescent="0.2">
      <c r="B59" s="72" t="s">
        <v>77</v>
      </c>
      <c r="C59" s="831">
        <f t="shared" si="10"/>
        <v>0</v>
      </c>
      <c r="D59" s="367" t="str">
        <f t="shared" si="0"/>
        <v/>
      </c>
      <c r="E59" s="368" t="str">
        <f t="shared" si="11"/>
        <v/>
      </c>
      <c r="F59" s="369" t="str">
        <f t="shared" si="1"/>
        <v/>
      </c>
      <c r="G59" s="370" t="str">
        <f t="shared" si="2"/>
        <v/>
      </c>
      <c r="H59" s="371" t="str">
        <f t="shared" si="3"/>
        <v/>
      </c>
      <c r="I59" s="371" t="str">
        <f t="shared" si="9"/>
        <v/>
      </c>
      <c r="J59" s="371" t="str">
        <f t="shared" si="4"/>
        <v/>
      </c>
      <c r="K59" s="371" t="str">
        <f t="shared" si="5"/>
        <v/>
      </c>
      <c r="L59" s="371" t="str">
        <f t="shared" si="6"/>
        <v/>
      </c>
      <c r="M59" s="367" t="str">
        <f t="shared" si="7"/>
        <v/>
      </c>
      <c r="N59" s="847"/>
      <c r="O59" s="848"/>
      <c r="P59" s="849"/>
      <c r="Q59" s="848"/>
      <c r="R59" s="848"/>
      <c r="S59" s="848"/>
      <c r="T59" s="848"/>
      <c r="U59" s="848"/>
      <c r="V59" s="849"/>
      <c r="W59" s="848"/>
      <c r="X59" s="849"/>
      <c r="Y59" s="848"/>
      <c r="Z59" s="849"/>
      <c r="AA59" s="655"/>
    </row>
    <row r="60" spans="2:27" x14ac:dyDescent="0.2">
      <c r="B60" s="72" t="s">
        <v>78</v>
      </c>
      <c r="C60" s="831">
        <f t="shared" si="10"/>
        <v>0</v>
      </c>
      <c r="D60" s="367" t="str">
        <f t="shared" si="0"/>
        <v/>
      </c>
      <c r="E60" s="368" t="str">
        <f t="shared" si="11"/>
        <v/>
      </c>
      <c r="F60" s="369" t="str">
        <f t="shared" si="1"/>
        <v/>
      </c>
      <c r="G60" s="370" t="str">
        <f t="shared" si="2"/>
        <v/>
      </c>
      <c r="H60" s="371" t="str">
        <f t="shared" si="3"/>
        <v/>
      </c>
      <c r="I60" s="371" t="str">
        <f t="shared" si="9"/>
        <v/>
      </c>
      <c r="J60" s="371" t="str">
        <f t="shared" si="4"/>
        <v/>
      </c>
      <c r="K60" s="371" t="str">
        <f t="shared" si="5"/>
        <v/>
      </c>
      <c r="L60" s="371" t="str">
        <f t="shared" si="6"/>
        <v/>
      </c>
      <c r="M60" s="367" t="str">
        <f t="shared" si="7"/>
        <v/>
      </c>
      <c r="N60" s="847"/>
      <c r="O60" s="848"/>
      <c r="P60" s="849"/>
      <c r="Q60" s="848"/>
      <c r="R60" s="848"/>
      <c r="S60" s="848"/>
      <c r="T60" s="848"/>
      <c r="U60" s="848"/>
      <c r="V60" s="849"/>
      <c r="W60" s="848"/>
      <c r="X60" s="849"/>
      <c r="Y60" s="848"/>
      <c r="Z60" s="849"/>
      <c r="AA60" s="655"/>
    </row>
    <row r="61" spans="2:27" x14ac:dyDescent="0.2">
      <c r="B61" s="72" t="s">
        <v>79</v>
      </c>
      <c r="C61" s="831">
        <f t="shared" si="10"/>
        <v>0</v>
      </c>
      <c r="D61" s="367" t="str">
        <f t="shared" si="0"/>
        <v/>
      </c>
      <c r="E61" s="368" t="str">
        <f t="shared" si="11"/>
        <v/>
      </c>
      <c r="F61" s="369" t="str">
        <f t="shared" si="1"/>
        <v/>
      </c>
      <c r="G61" s="370" t="str">
        <f t="shared" si="2"/>
        <v/>
      </c>
      <c r="H61" s="371" t="str">
        <f t="shared" si="3"/>
        <v/>
      </c>
      <c r="I61" s="371" t="str">
        <f t="shared" si="9"/>
        <v/>
      </c>
      <c r="J61" s="371" t="str">
        <f t="shared" si="4"/>
        <v/>
      </c>
      <c r="K61" s="371" t="str">
        <f t="shared" si="5"/>
        <v/>
      </c>
      <c r="L61" s="371" t="str">
        <f t="shared" si="6"/>
        <v/>
      </c>
      <c r="M61" s="367" t="str">
        <f t="shared" si="7"/>
        <v/>
      </c>
      <c r="N61" s="847"/>
      <c r="O61" s="848"/>
      <c r="P61" s="849"/>
      <c r="Q61" s="848"/>
      <c r="R61" s="848"/>
      <c r="S61" s="848"/>
      <c r="T61" s="848"/>
      <c r="U61" s="848"/>
      <c r="V61" s="849"/>
      <c r="W61" s="848"/>
      <c r="X61" s="849"/>
      <c r="Y61" s="848"/>
      <c r="Z61" s="849"/>
      <c r="AA61" s="655"/>
    </row>
    <row r="62" spans="2:27" x14ac:dyDescent="0.2">
      <c r="B62" s="102" t="s">
        <v>80</v>
      </c>
      <c r="C62" s="837">
        <f t="shared" si="10"/>
        <v>0</v>
      </c>
      <c r="D62" s="103" t="str">
        <f t="shared" si="0"/>
        <v/>
      </c>
      <c r="E62" s="104" t="str">
        <f t="shared" si="11"/>
        <v/>
      </c>
      <c r="F62" s="105" t="str">
        <f t="shared" si="1"/>
        <v/>
      </c>
      <c r="G62" s="106" t="str">
        <f t="shared" si="2"/>
        <v/>
      </c>
      <c r="H62" s="107" t="str">
        <f t="shared" si="3"/>
        <v/>
      </c>
      <c r="I62" s="107" t="str">
        <f t="shared" si="9"/>
        <v/>
      </c>
      <c r="J62" s="107" t="str">
        <f t="shared" si="4"/>
        <v/>
      </c>
      <c r="K62" s="107" t="str">
        <f t="shared" si="5"/>
        <v/>
      </c>
      <c r="L62" s="107" t="str">
        <f t="shared" si="6"/>
        <v/>
      </c>
      <c r="M62" s="103" t="str">
        <f t="shared" si="7"/>
        <v/>
      </c>
      <c r="N62" s="871">
        <f>SUM(N63:N65)</f>
        <v>0</v>
      </c>
      <c r="O62" s="872">
        <f t="shared" ref="O62:AA62" si="17">SUM(O63:O65)</f>
        <v>0</v>
      </c>
      <c r="P62" s="873">
        <f t="shared" si="17"/>
        <v>0</v>
      </c>
      <c r="Q62" s="872">
        <f t="shared" si="17"/>
        <v>0</v>
      </c>
      <c r="R62" s="872">
        <f t="shared" si="17"/>
        <v>0</v>
      </c>
      <c r="S62" s="872">
        <f t="shared" si="17"/>
        <v>0</v>
      </c>
      <c r="T62" s="872">
        <f t="shared" si="17"/>
        <v>0</v>
      </c>
      <c r="U62" s="872">
        <f t="shared" si="17"/>
        <v>0</v>
      </c>
      <c r="V62" s="873">
        <f t="shared" si="17"/>
        <v>0</v>
      </c>
      <c r="W62" s="872">
        <f t="shared" si="17"/>
        <v>0</v>
      </c>
      <c r="X62" s="873">
        <f t="shared" si="17"/>
        <v>0</v>
      </c>
      <c r="Y62" s="872">
        <f t="shared" si="17"/>
        <v>0</v>
      </c>
      <c r="Z62" s="873">
        <f t="shared" si="17"/>
        <v>0</v>
      </c>
      <c r="AA62" s="874">
        <f t="shared" si="17"/>
        <v>0</v>
      </c>
    </row>
    <row r="63" spans="2:27" x14ac:dyDescent="0.2">
      <c r="B63" s="72" t="s">
        <v>81</v>
      </c>
      <c r="C63" s="831">
        <f t="shared" si="10"/>
        <v>0</v>
      </c>
      <c r="D63" s="367" t="str">
        <f t="shared" si="0"/>
        <v/>
      </c>
      <c r="E63" s="368" t="str">
        <f t="shared" si="11"/>
        <v/>
      </c>
      <c r="F63" s="369" t="str">
        <f t="shared" si="1"/>
        <v/>
      </c>
      <c r="G63" s="370" t="str">
        <f t="shared" si="2"/>
        <v/>
      </c>
      <c r="H63" s="371" t="str">
        <f t="shared" si="3"/>
        <v/>
      </c>
      <c r="I63" s="371" t="str">
        <f t="shared" si="9"/>
        <v/>
      </c>
      <c r="J63" s="371" t="str">
        <f t="shared" si="4"/>
        <v/>
      </c>
      <c r="K63" s="371" t="str">
        <f t="shared" si="5"/>
        <v/>
      </c>
      <c r="L63" s="371" t="str">
        <f t="shared" si="6"/>
        <v/>
      </c>
      <c r="M63" s="367" t="str">
        <f t="shared" si="7"/>
        <v/>
      </c>
      <c r="N63" s="847"/>
      <c r="O63" s="848"/>
      <c r="P63" s="849"/>
      <c r="Q63" s="848"/>
      <c r="R63" s="848"/>
      <c r="S63" s="848"/>
      <c r="T63" s="848"/>
      <c r="U63" s="848"/>
      <c r="V63" s="849"/>
      <c r="W63" s="848"/>
      <c r="X63" s="849"/>
      <c r="Y63" s="848"/>
      <c r="Z63" s="849"/>
      <c r="AA63" s="655"/>
    </row>
    <row r="64" spans="2:27" x14ac:dyDescent="0.2">
      <c r="B64" s="72" t="s">
        <v>82</v>
      </c>
      <c r="C64" s="831">
        <f t="shared" si="10"/>
        <v>0</v>
      </c>
      <c r="D64" s="367" t="str">
        <f t="shared" si="0"/>
        <v/>
      </c>
      <c r="E64" s="368" t="str">
        <f t="shared" si="11"/>
        <v/>
      </c>
      <c r="F64" s="369" t="str">
        <f t="shared" si="1"/>
        <v/>
      </c>
      <c r="G64" s="370" t="str">
        <f t="shared" si="2"/>
        <v/>
      </c>
      <c r="H64" s="371" t="str">
        <f t="shared" si="3"/>
        <v/>
      </c>
      <c r="I64" s="371" t="str">
        <f t="shared" si="9"/>
        <v/>
      </c>
      <c r="J64" s="371" t="str">
        <f t="shared" si="4"/>
        <v/>
      </c>
      <c r="K64" s="371" t="str">
        <f t="shared" si="5"/>
        <v/>
      </c>
      <c r="L64" s="371" t="str">
        <f t="shared" si="6"/>
        <v/>
      </c>
      <c r="M64" s="367" t="str">
        <f t="shared" si="7"/>
        <v/>
      </c>
      <c r="N64" s="847"/>
      <c r="O64" s="848"/>
      <c r="P64" s="849"/>
      <c r="Q64" s="848"/>
      <c r="R64" s="848"/>
      <c r="S64" s="848"/>
      <c r="T64" s="848"/>
      <c r="U64" s="848"/>
      <c r="V64" s="849"/>
      <c r="W64" s="848"/>
      <c r="X64" s="849"/>
      <c r="Y64" s="848"/>
      <c r="Z64" s="849"/>
      <c r="AA64" s="655"/>
    </row>
    <row r="65" spans="2:29" x14ac:dyDescent="0.2">
      <c r="B65" s="72" t="s">
        <v>83</v>
      </c>
      <c r="C65" s="831">
        <f t="shared" si="10"/>
        <v>0</v>
      </c>
      <c r="D65" s="367" t="str">
        <f t="shared" si="0"/>
        <v/>
      </c>
      <c r="E65" s="368" t="str">
        <f t="shared" si="11"/>
        <v/>
      </c>
      <c r="F65" s="369" t="str">
        <f t="shared" si="1"/>
        <v/>
      </c>
      <c r="G65" s="370" t="str">
        <f t="shared" si="2"/>
        <v/>
      </c>
      <c r="H65" s="371" t="str">
        <f t="shared" si="3"/>
        <v/>
      </c>
      <c r="I65" s="371" t="str">
        <f t="shared" si="9"/>
        <v/>
      </c>
      <c r="J65" s="371" t="str">
        <f t="shared" si="4"/>
        <v/>
      </c>
      <c r="K65" s="371" t="str">
        <f t="shared" si="5"/>
        <v/>
      </c>
      <c r="L65" s="371" t="str">
        <f t="shared" si="6"/>
        <v/>
      </c>
      <c r="M65" s="367" t="str">
        <f t="shared" si="7"/>
        <v/>
      </c>
      <c r="N65" s="847"/>
      <c r="O65" s="848"/>
      <c r="P65" s="849"/>
      <c r="Q65" s="848"/>
      <c r="R65" s="848"/>
      <c r="S65" s="848"/>
      <c r="T65" s="848"/>
      <c r="U65" s="848"/>
      <c r="V65" s="849"/>
      <c r="W65" s="848"/>
      <c r="X65" s="849"/>
      <c r="Y65" s="848"/>
      <c r="Z65" s="849"/>
      <c r="AA65" s="655"/>
    </row>
    <row r="66" spans="2:29" ht="16.5" customHeight="1" thickBot="1" x14ac:dyDescent="0.25">
      <c r="B66" s="108" t="s">
        <v>84</v>
      </c>
      <c r="C66" s="838">
        <f t="shared" si="10"/>
        <v>0</v>
      </c>
      <c r="D66" s="109" t="str">
        <f>IF($C$66&lt;&gt;0,C66*100/$C$66,"")</f>
        <v/>
      </c>
      <c r="E66" s="110" t="str">
        <f>IF(C66&lt;&gt;0,(N66+P66+R66+T66+V66+X66+Z66)*100/C66,"")</f>
        <v/>
      </c>
      <c r="F66" s="73" t="str">
        <f>IF(C66&lt;&gt;0,(O66+Q66+S66+U66+W66+Y66+AA66)*100/C66,"")</f>
        <v/>
      </c>
      <c r="G66" s="111" t="str">
        <f>IF(C66&lt;&gt;0,(N66+O66)*100/C66,"")</f>
        <v/>
      </c>
      <c r="H66" s="112" t="str">
        <f>IF(C66&lt;&gt;0,(P66+Q66)*100/C66,"")</f>
        <v/>
      </c>
      <c r="I66" s="112" t="str">
        <f>IF(C66&lt;&gt;0,(R66+S66)*100/C66,"")</f>
        <v/>
      </c>
      <c r="J66" s="112" t="str">
        <f>IF(C66&lt;&gt;0,(T66+U66)*100/C66,"")</f>
        <v/>
      </c>
      <c r="K66" s="112" t="str">
        <f>IF(C66&lt;&gt;0,(V66+W66)*100/C66,"")</f>
        <v/>
      </c>
      <c r="L66" s="112" t="str">
        <f>IF(C66&lt;&gt;0,(X66+Y66)*100/C66,"")</f>
        <v/>
      </c>
      <c r="M66" s="113" t="str">
        <f>IF(C66&lt;&gt;0,(Z66+AA66)*100/C66,"")</f>
        <v/>
      </c>
      <c r="N66" s="875">
        <f t="shared" ref="N66:AA66" si="18">N19+N27+N31+N43+N49+N55+N62</f>
        <v>0</v>
      </c>
      <c r="O66" s="876">
        <f t="shared" si="18"/>
        <v>0</v>
      </c>
      <c r="P66" s="877">
        <f t="shared" si="18"/>
        <v>0</v>
      </c>
      <c r="Q66" s="876">
        <f t="shared" si="18"/>
        <v>0</v>
      </c>
      <c r="R66" s="876">
        <f t="shared" si="18"/>
        <v>0</v>
      </c>
      <c r="S66" s="876">
        <f t="shared" si="18"/>
        <v>0</v>
      </c>
      <c r="T66" s="876">
        <f t="shared" si="18"/>
        <v>0</v>
      </c>
      <c r="U66" s="876">
        <f t="shared" si="18"/>
        <v>0</v>
      </c>
      <c r="V66" s="876">
        <f t="shared" si="18"/>
        <v>0</v>
      </c>
      <c r="W66" s="876">
        <f t="shared" si="18"/>
        <v>0</v>
      </c>
      <c r="X66" s="877">
        <f t="shared" si="18"/>
        <v>0</v>
      </c>
      <c r="Y66" s="876">
        <f t="shared" si="18"/>
        <v>0</v>
      </c>
      <c r="Z66" s="877">
        <f t="shared" si="18"/>
        <v>0</v>
      </c>
      <c r="AA66" s="878">
        <f t="shared" si="18"/>
        <v>0</v>
      </c>
    </row>
    <row r="67" spans="2:29" x14ac:dyDescent="0.2">
      <c r="B67" s="61"/>
      <c r="C67" s="61"/>
      <c r="D67" s="372"/>
      <c r="E67" s="61"/>
      <c r="F67" s="372"/>
      <c r="G67" s="372"/>
      <c r="H67" s="372"/>
      <c r="I67" s="372"/>
      <c r="J67" s="372"/>
      <c r="K67" s="372"/>
      <c r="L67" s="372"/>
      <c r="M67" s="61"/>
      <c r="N67" s="61"/>
      <c r="O67" s="61"/>
      <c r="P67" s="61"/>
      <c r="Q67" s="61"/>
      <c r="R67" s="61"/>
      <c r="S67" s="61"/>
      <c r="T67" s="61"/>
      <c r="U67" s="61"/>
      <c r="V67" s="61"/>
      <c r="W67" s="61"/>
      <c r="X67" s="61"/>
      <c r="Y67" s="61"/>
      <c r="Z67" s="61"/>
      <c r="AA67" s="61"/>
    </row>
    <row r="68" spans="2:29" s="44" customFormat="1" x14ac:dyDescent="0.2">
      <c r="D68" s="373"/>
      <c r="F68" s="373"/>
      <c r="G68" s="373"/>
      <c r="H68" s="373"/>
      <c r="I68" s="373"/>
      <c r="J68" s="373"/>
      <c r="K68" s="373"/>
      <c r="L68" s="373"/>
    </row>
    <row r="69" spans="2:29" ht="13.5" thickBot="1" x14ac:dyDescent="0.25"/>
    <row r="70" spans="2:29" x14ac:dyDescent="0.2">
      <c r="B70" s="261" t="s">
        <v>85</v>
      </c>
      <c r="C70" s="262"/>
      <c r="D70" s="263"/>
      <c r="E70" s="262"/>
      <c r="F70" s="263"/>
      <c r="G70" s="262"/>
      <c r="H70" s="262"/>
      <c r="I70" s="262"/>
      <c r="J70" s="262"/>
      <c r="K70" s="262"/>
      <c r="L70" s="262"/>
      <c r="M70" s="262"/>
      <c r="N70" s="262"/>
      <c r="O70" s="264"/>
      <c r="P70" s="262"/>
      <c r="Q70" s="264"/>
      <c r="R70" s="264"/>
      <c r="S70" s="264"/>
      <c r="T70" s="264"/>
      <c r="U70" s="264"/>
      <c r="V70" s="262"/>
      <c r="W70" s="264"/>
      <c r="X70" s="262"/>
      <c r="Y70" s="264"/>
      <c r="Z70" s="262"/>
      <c r="AA70" s="265"/>
    </row>
    <row r="71" spans="2:29" ht="13.5" thickBot="1" x14ac:dyDescent="0.25">
      <c r="B71" s="658" t="str">
        <f>"in " &amp;CA_SST_currency &amp;CA_nunit_lab &amp;" (SST currency)"</f>
        <v>in CHFm  (SST currency)</v>
      </c>
      <c r="C71" s="266"/>
      <c r="D71" s="266"/>
      <c r="E71" s="24"/>
      <c r="F71" s="266"/>
      <c r="G71" s="24"/>
      <c r="H71" s="24"/>
      <c r="I71" s="24"/>
      <c r="J71" s="24"/>
      <c r="K71" s="24"/>
      <c r="L71" s="24"/>
      <c r="M71" s="24"/>
      <c r="N71" s="43"/>
      <c r="O71" s="43"/>
      <c r="P71" s="43"/>
      <c r="Q71" s="267"/>
      <c r="R71" s="43"/>
      <c r="S71" s="43"/>
      <c r="T71" s="43"/>
      <c r="U71" s="43"/>
      <c r="V71" s="43"/>
      <c r="W71" s="43"/>
      <c r="X71" s="43"/>
      <c r="Y71" s="43"/>
      <c r="Z71" s="43"/>
      <c r="AA71" s="268"/>
    </row>
    <row r="72" spans="2:29" x14ac:dyDescent="0.2">
      <c r="B72" s="269"/>
      <c r="C72" s="43"/>
      <c r="D72" s="270"/>
      <c r="E72" s="261" t="s">
        <v>32</v>
      </c>
      <c r="F72" s="271"/>
      <c r="G72" s="261" t="s">
        <v>33</v>
      </c>
      <c r="H72" s="271"/>
      <c r="I72" s="271"/>
      <c r="J72" s="271"/>
      <c r="K72" s="271"/>
      <c r="L72" s="271"/>
      <c r="M72" s="272"/>
      <c r="N72" s="261" t="s">
        <v>34</v>
      </c>
      <c r="O72" s="264"/>
      <c r="P72" s="262"/>
      <c r="Q72" s="43"/>
      <c r="R72" s="262"/>
      <c r="S72" s="262"/>
      <c r="T72" s="262"/>
      <c r="U72" s="262"/>
      <c r="V72" s="262"/>
      <c r="W72" s="264"/>
      <c r="X72" s="262"/>
      <c r="Y72" s="264"/>
      <c r="Z72" s="262"/>
      <c r="AA72" s="265"/>
    </row>
    <row r="73" spans="2:29" ht="63.75" x14ac:dyDescent="0.2">
      <c r="B73" s="273" t="s">
        <v>35</v>
      </c>
      <c r="C73" s="275" t="str">
        <f>"In " &amp;CA_SST_currency &amp;CA_nunit_lab</f>
        <v xml:space="preserve">In CHFm </v>
      </c>
      <c r="D73" s="276" t="s">
        <v>36</v>
      </c>
      <c r="E73" s="274" t="s">
        <v>397</v>
      </c>
      <c r="F73" s="276" t="s">
        <v>398</v>
      </c>
      <c r="G73" s="274" t="s">
        <v>399</v>
      </c>
      <c r="H73" s="275" t="s">
        <v>400</v>
      </c>
      <c r="I73" s="275" t="s">
        <v>401</v>
      </c>
      <c r="J73" s="275" t="s">
        <v>402</v>
      </c>
      <c r="K73" s="275" t="s">
        <v>403</v>
      </c>
      <c r="L73" s="275" t="s">
        <v>404</v>
      </c>
      <c r="M73" s="277" t="s">
        <v>405</v>
      </c>
      <c r="N73" s="274" t="str">
        <f>"Europe Prop, in " &amp;CA_SST_currency &amp;CA_nunit_lab</f>
        <v xml:space="preserve">Europe Prop, in CHFm </v>
      </c>
      <c r="O73" s="275" t="str">
        <f>"Europe Non-Prop, in " &amp;CA_SST_currency &amp;CA_nunit_lab</f>
        <v xml:space="preserve">Europe Non-Prop, in CHFm </v>
      </c>
      <c r="P73" s="275" t="str">
        <f>"North America Prop, in " &amp;CA_SST_currency &amp;CA_nunit_lab</f>
        <v xml:space="preserve">North America Prop, in CHFm </v>
      </c>
      <c r="Q73" s="275" t="str">
        <f>"North America Non-Prop in "  &amp;CA_SST_currency &amp;CA_nunit_lab</f>
        <v xml:space="preserve">North America Non-Prop in CHFm </v>
      </c>
      <c r="R73" s="275" t="str">
        <f>"Central and South America Prop, in " &amp;CA_SST_currency &amp;CA_nunit_lab</f>
        <v xml:space="preserve">Central and South America Prop, in CHFm </v>
      </c>
      <c r="S73" s="275" t="str">
        <f>"Central and South America Non-Prop, in " &amp;CA_SST_currency &amp;CA_nunit_lab</f>
        <v xml:space="preserve">Central and South America Non-Prop, in CHFm </v>
      </c>
      <c r="T73" s="275" t="str">
        <f>"Middle East and Africa Prop, in " &amp;CA_SST_currency &amp;CA_nunit_lab</f>
        <v xml:space="preserve">Middle East and Africa Prop, in CHFm </v>
      </c>
      <c r="U73" s="275" t="str">
        <f>"Middle East and Africa Non-Prop, in " &amp;CA_SST_currency &amp;CA_nunit_lab</f>
        <v xml:space="preserve">Middle East and Africa Non-Prop, in CHFm </v>
      </c>
      <c r="V73" s="275" t="str">
        <f>"Japan Prop, in " &amp;CA_SST_currency &amp;CA_nunit_lab</f>
        <v xml:space="preserve">Japan Prop, in CHFm </v>
      </c>
      <c r="W73" s="275" t="str">
        <f>"Japan Non-Prop, in " &amp;CA_SST_currency &amp;CA_nunit_lab</f>
        <v xml:space="preserve">Japan Non-Prop, in CHFm </v>
      </c>
      <c r="X73" s="275" t="str">
        <f>"Asia and Pacific Prop, in " &amp;CA_SST_currency &amp;CA_nunit_lab</f>
        <v xml:space="preserve">Asia and Pacific Prop, in CHFm </v>
      </c>
      <c r="Y73" s="275" t="str">
        <f>"Asia and Pacific Non-Prop, in " &amp;CA_SST_currency &amp;CA_nunit_lab</f>
        <v xml:space="preserve">Asia and Pacific Non-Prop, in CHFm </v>
      </c>
      <c r="Z73" s="275" t="str">
        <f>"Not regional Prop, in " &amp;CA_SST_currency &amp;CA_nunit_lab</f>
        <v xml:space="preserve">Not regional Prop, in CHFm </v>
      </c>
      <c r="AA73" s="277" t="str">
        <f>"Not regional Non-Prop, in " &amp;CA_SST_currency &amp;CA_nunit_lab</f>
        <v xml:space="preserve">Not regional Non-Prop, in CHFm </v>
      </c>
      <c r="AC73" s="116"/>
    </row>
    <row r="74" spans="2:29" s="636" customFormat="1" x14ac:dyDescent="0.2">
      <c r="B74" s="637" t="str">
        <f t="shared" ref="B74:B122" si="19">B18</f>
        <v>product liability (example, do not remove)</v>
      </c>
      <c r="C74" s="884">
        <f>SUM(N74:AA74)</f>
        <v>16.694886350251871</v>
      </c>
      <c r="D74" s="638">
        <f>IF($C$74&lt;&gt;0,C74*100/$C$74,"")</f>
        <v>100</v>
      </c>
      <c r="E74" s="639">
        <f>IF(C74&lt;&gt;0,(N74+P74+R74+T74+V74+X74+Z74)*100/C74,"")</f>
        <v>30.660983506333636</v>
      </c>
      <c r="F74" s="640">
        <f>IF(C74&lt;&gt;0,(O74+Q74+S74+U74+W74+Y74+AA74)*100/C74,"")</f>
        <v>69.339016493666364</v>
      </c>
      <c r="G74" s="641">
        <f>IF(C74&lt;&gt;0,(N74+O74)*100/C74,"")</f>
        <v>17.394486729973984</v>
      </c>
      <c r="H74" s="642">
        <f t="shared" ref="H74:H122" si="20">IF(C74&lt;&gt;0,(P74+Q74)*100/C74,"")</f>
        <v>3.2614986610031895</v>
      </c>
      <c r="I74" s="642">
        <f>IF(C74&lt;&gt;0,(R74+S74)*100/C74,"")</f>
        <v>0</v>
      </c>
      <c r="J74" s="642">
        <f>IF(C74&lt;&gt;0,(T74+U74)*100/C74,"")</f>
        <v>41.929006602038911</v>
      </c>
      <c r="K74" s="642">
        <f>IF(C74&lt;&gt;0,(V74+W74)*100/C74,"")</f>
        <v>23.302902356354824</v>
      </c>
      <c r="L74" s="642">
        <f>IF(C74&lt;&gt;0,(X74+Y74)*100/C74,"")</f>
        <v>8.1222475646235388</v>
      </c>
      <c r="M74" s="643">
        <f>IF(C74&lt;&gt;0,(Z74+AA74)*100/C74,"")</f>
        <v>5.989858086005559</v>
      </c>
      <c r="N74" s="879">
        <v>1.3483397907788</v>
      </c>
      <c r="O74" s="880">
        <v>1.55565</v>
      </c>
      <c r="P74" s="881">
        <v>0.33708349476946903</v>
      </c>
      <c r="Q74" s="880">
        <v>0.20741999999999999</v>
      </c>
      <c r="R74" s="880">
        <v>0</v>
      </c>
      <c r="S74" s="880">
        <v>0</v>
      </c>
      <c r="T74" s="880">
        <v>2</v>
      </c>
      <c r="U74" s="880">
        <v>5</v>
      </c>
      <c r="V74" s="881">
        <v>0.433393064703603</v>
      </c>
      <c r="W74" s="880">
        <v>3.4569999999999999</v>
      </c>
      <c r="X74" s="881">
        <v>0</v>
      </c>
      <c r="Y74" s="880">
        <v>1.3560000000000001</v>
      </c>
      <c r="Z74" s="881">
        <v>1</v>
      </c>
      <c r="AA74" s="882">
        <v>0</v>
      </c>
    </row>
    <row r="75" spans="2:29" x14ac:dyDescent="0.2">
      <c r="B75" s="66" t="str">
        <f t="shared" si="19"/>
        <v>ACCIDENT AND HEALTH</v>
      </c>
      <c r="C75" s="830">
        <f t="shared" ref="C75:C122" si="21">SUM(N75:AA75)</f>
        <v>0</v>
      </c>
      <c r="D75" s="117" t="str">
        <f t="shared" ref="D75:D122" si="22">IF($C$122&lt;&gt;0,C75*100/$C$122,"")</f>
        <v/>
      </c>
      <c r="E75" s="69" t="str">
        <f>IF(C75&lt;&gt;0,(N75+P75+R75+T75+V75+X75+Z75)*100/C75,"")</f>
        <v/>
      </c>
      <c r="F75" s="117" t="str">
        <f t="shared" ref="F75:F122" si="23">IF(C75&lt;&gt;0,(O75+Q75+S75+U75+W75+Y75+AA75)*100/C75,"")</f>
        <v/>
      </c>
      <c r="G75" s="69" t="str">
        <f t="shared" ref="G75:G122" si="24">IF(C75&lt;&gt;0,(N75+O75)*100/C75,"")</f>
        <v/>
      </c>
      <c r="H75" s="70" t="str">
        <f t="shared" si="20"/>
        <v/>
      </c>
      <c r="I75" s="70" t="str">
        <f t="shared" ref="I75:I122" si="25">IF(C75&lt;&gt;0,(R75+S75)*100/C75,"")</f>
        <v/>
      </c>
      <c r="J75" s="70" t="str">
        <f t="shared" ref="J75:J122" si="26">IF(C75&lt;&gt;0,(T75+U75)*100/C75,"")</f>
        <v/>
      </c>
      <c r="K75" s="70" t="str">
        <f t="shared" ref="K75:K122" si="27">IF(C75&lt;&gt;0,(V75+W75)*100/C75,"")</f>
        <v/>
      </c>
      <c r="L75" s="70" t="str">
        <f t="shared" ref="L75:L122" si="28">IF(C75&lt;&gt;0,(X75+Y75)*100/C75,"")</f>
        <v/>
      </c>
      <c r="M75" s="71" t="str">
        <f t="shared" ref="M75:M122" si="29">IF(C75&lt;&gt;0,(Z75+AA75)*100/C75,"")</f>
        <v/>
      </c>
      <c r="N75" s="843">
        <f>SUM(N76:N82)</f>
        <v>0</v>
      </c>
      <c r="O75" s="844">
        <f t="shared" ref="O75:AA75" si="30">SUM(O76:O82)</f>
        <v>0</v>
      </c>
      <c r="P75" s="845">
        <f t="shared" si="30"/>
        <v>0</v>
      </c>
      <c r="Q75" s="844">
        <f t="shared" si="30"/>
        <v>0</v>
      </c>
      <c r="R75" s="844">
        <f t="shared" si="30"/>
        <v>0</v>
      </c>
      <c r="S75" s="844">
        <f t="shared" si="30"/>
        <v>0</v>
      </c>
      <c r="T75" s="844">
        <f t="shared" si="30"/>
        <v>0</v>
      </c>
      <c r="U75" s="844">
        <f t="shared" si="30"/>
        <v>0</v>
      </c>
      <c r="V75" s="844">
        <f t="shared" si="30"/>
        <v>0</v>
      </c>
      <c r="W75" s="844">
        <f t="shared" si="30"/>
        <v>0</v>
      </c>
      <c r="X75" s="844">
        <f t="shared" si="30"/>
        <v>0</v>
      </c>
      <c r="Y75" s="844">
        <f t="shared" si="30"/>
        <v>0</v>
      </c>
      <c r="Z75" s="844">
        <f t="shared" si="30"/>
        <v>0</v>
      </c>
      <c r="AA75" s="844">
        <f t="shared" si="30"/>
        <v>0</v>
      </c>
    </row>
    <row r="76" spans="2:29" x14ac:dyDescent="0.2">
      <c r="B76" s="72" t="str">
        <f t="shared" si="19"/>
        <v>compulsory accident</v>
      </c>
      <c r="C76" s="831">
        <f t="shared" si="21"/>
        <v>0</v>
      </c>
      <c r="D76" s="369" t="str">
        <f t="shared" si="22"/>
        <v/>
      </c>
      <c r="E76" s="370" t="str">
        <f t="shared" ref="E76:E121" si="31">IF(C76&lt;&gt;0,(N76+P76+R76+T76+V76+X76+Z76)*100/C76,"")</f>
        <v/>
      </c>
      <c r="F76" s="369" t="str">
        <f t="shared" si="23"/>
        <v/>
      </c>
      <c r="G76" s="370" t="str">
        <f t="shared" si="24"/>
        <v/>
      </c>
      <c r="H76" s="371" t="str">
        <f t="shared" si="20"/>
        <v/>
      </c>
      <c r="I76" s="371" t="str">
        <f t="shared" si="25"/>
        <v/>
      </c>
      <c r="J76" s="371" t="str">
        <f t="shared" si="26"/>
        <v/>
      </c>
      <c r="K76" s="371" t="str">
        <f t="shared" si="27"/>
        <v/>
      </c>
      <c r="L76" s="371" t="str">
        <f t="shared" si="28"/>
        <v/>
      </c>
      <c r="M76" s="367" t="str">
        <f t="shared" si="29"/>
        <v/>
      </c>
      <c r="N76" s="847"/>
      <c r="O76" s="848"/>
      <c r="P76" s="849"/>
      <c r="Q76" s="848"/>
      <c r="R76" s="848"/>
      <c r="S76" s="848"/>
      <c r="T76" s="848"/>
      <c r="U76" s="848"/>
      <c r="V76" s="849"/>
      <c r="W76" s="848"/>
      <c r="X76" s="849"/>
      <c r="Y76" s="848"/>
      <c r="Z76" s="849"/>
      <c r="AA76" s="655"/>
    </row>
    <row r="77" spans="2:29" x14ac:dyDescent="0.2">
      <c r="B77" s="72" t="str">
        <f t="shared" si="19"/>
        <v>non-compulsory accident</v>
      </c>
      <c r="C77" s="831">
        <f t="shared" si="21"/>
        <v>0</v>
      </c>
      <c r="D77" s="369" t="str">
        <f t="shared" si="22"/>
        <v/>
      </c>
      <c r="E77" s="370" t="str">
        <f t="shared" si="31"/>
        <v/>
      </c>
      <c r="F77" s="369" t="str">
        <f t="shared" si="23"/>
        <v/>
      </c>
      <c r="G77" s="370" t="str">
        <f t="shared" si="24"/>
        <v/>
      </c>
      <c r="H77" s="371" t="str">
        <f t="shared" si="20"/>
        <v/>
      </c>
      <c r="I77" s="371" t="str">
        <f t="shared" si="25"/>
        <v/>
      </c>
      <c r="J77" s="371" t="str">
        <f t="shared" si="26"/>
        <v/>
      </c>
      <c r="K77" s="371" t="str">
        <f t="shared" si="27"/>
        <v/>
      </c>
      <c r="L77" s="371" t="str">
        <f t="shared" si="28"/>
        <v/>
      </c>
      <c r="M77" s="367" t="str">
        <f t="shared" si="29"/>
        <v/>
      </c>
      <c r="N77" s="847"/>
      <c r="O77" s="848"/>
      <c r="P77" s="849"/>
      <c r="Q77" s="848"/>
      <c r="R77" s="848"/>
      <c r="S77" s="848"/>
      <c r="T77" s="848"/>
      <c r="U77" s="848"/>
      <c r="V77" s="849"/>
      <c r="W77" s="848"/>
      <c r="X77" s="849"/>
      <c r="Y77" s="848"/>
      <c r="Z77" s="849"/>
      <c r="AA77" s="655"/>
    </row>
    <row r="78" spans="2:29" x14ac:dyDescent="0.2">
      <c r="B78" s="72" t="str">
        <f t="shared" si="19"/>
        <v>compulsory health (care)</v>
      </c>
      <c r="C78" s="831">
        <f t="shared" si="21"/>
        <v>0</v>
      </c>
      <c r="D78" s="369" t="str">
        <f t="shared" si="22"/>
        <v/>
      </c>
      <c r="E78" s="370" t="str">
        <f t="shared" si="31"/>
        <v/>
      </c>
      <c r="F78" s="369" t="str">
        <f t="shared" si="23"/>
        <v/>
      </c>
      <c r="G78" s="370" t="str">
        <f t="shared" si="24"/>
        <v/>
      </c>
      <c r="H78" s="371" t="str">
        <f t="shared" si="20"/>
        <v/>
      </c>
      <c r="I78" s="371" t="str">
        <f t="shared" si="25"/>
        <v/>
      </c>
      <c r="J78" s="371" t="str">
        <f t="shared" si="26"/>
        <v/>
      </c>
      <c r="K78" s="371" t="str">
        <f t="shared" si="27"/>
        <v/>
      </c>
      <c r="L78" s="371" t="str">
        <f t="shared" si="28"/>
        <v/>
      </c>
      <c r="M78" s="367" t="str">
        <f t="shared" si="29"/>
        <v/>
      </c>
      <c r="N78" s="847"/>
      <c r="O78" s="848"/>
      <c r="P78" s="849"/>
      <c r="Q78" s="848"/>
      <c r="R78" s="848"/>
      <c r="S78" s="848"/>
      <c r="T78" s="848"/>
      <c r="U78" s="848"/>
      <c r="V78" s="849"/>
      <c r="W78" s="848"/>
      <c r="X78" s="849"/>
      <c r="Y78" s="848"/>
      <c r="Z78" s="849"/>
      <c r="AA78" s="655"/>
    </row>
    <row r="79" spans="2:29" x14ac:dyDescent="0.2">
      <c r="B79" s="72" t="str">
        <f t="shared" si="19"/>
        <v>non-compulsory health (care)</v>
      </c>
      <c r="C79" s="831">
        <f t="shared" si="21"/>
        <v>0</v>
      </c>
      <c r="D79" s="369" t="str">
        <f t="shared" si="22"/>
        <v/>
      </c>
      <c r="E79" s="370" t="str">
        <f t="shared" si="31"/>
        <v/>
      </c>
      <c r="F79" s="369" t="str">
        <f t="shared" si="23"/>
        <v/>
      </c>
      <c r="G79" s="370" t="str">
        <f t="shared" si="24"/>
        <v/>
      </c>
      <c r="H79" s="371" t="str">
        <f t="shared" si="20"/>
        <v/>
      </c>
      <c r="I79" s="371" t="str">
        <f t="shared" si="25"/>
        <v/>
      </c>
      <c r="J79" s="371" t="str">
        <f t="shared" si="26"/>
        <v/>
      </c>
      <c r="K79" s="371" t="str">
        <f t="shared" si="27"/>
        <v/>
      </c>
      <c r="L79" s="371" t="str">
        <f t="shared" si="28"/>
        <v/>
      </c>
      <c r="M79" s="367" t="str">
        <f t="shared" si="29"/>
        <v/>
      </c>
      <c r="N79" s="847"/>
      <c r="O79" s="848"/>
      <c r="P79" s="849"/>
      <c r="Q79" s="848"/>
      <c r="R79" s="848"/>
      <c r="S79" s="848"/>
      <c r="T79" s="848"/>
      <c r="U79" s="848"/>
      <c r="V79" s="849"/>
      <c r="W79" s="848"/>
      <c r="X79" s="849"/>
      <c r="Y79" s="848"/>
      <c r="Z79" s="849"/>
      <c r="AA79" s="655"/>
    </row>
    <row r="80" spans="2:29" x14ac:dyDescent="0.2">
      <c r="B80" s="72" t="str">
        <f t="shared" si="19"/>
        <v>workers compensation</v>
      </c>
      <c r="C80" s="831">
        <f>SUM(N80:AA80)</f>
        <v>0</v>
      </c>
      <c r="D80" s="369" t="str">
        <f t="shared" si="22"/>
        <v/>
      </c>
      <c r="E80" s="370" t="str">
        <f t="shared" si="31"/>
        <v/>
      </c>
      <c r="F80" s="369" t="str">
        <f t="shared" si="23"/>
        <v/>
      </c>
      <c r="G80" s="370" t="str">
        <f t="shared" si="24"/>
        <v/>
      </c>
      <c r="H80" s="371" t="str">
        <f t="shared" si="20"/>
        <v/>
      </c>
      <c r="I80" s="371" t="str">
        <f t="shared" si="25"/>
        <v/>
      </c>
      <c r="J80" s="371" t="str">
        <f t="shared" si="26"/>
        <v/>
      </c>
      <c r="K80" s="371" t="str">
        <f t="shared" si="27"/>
        <v/>
      </c>
      <c r="L80" s="371" t="str">
        <f t="shared" si="28"/>
        <v/>
      </c>
      <c r="M80" s="367" t="str">
        <f t="shared" si="29"/>
        <v/>
      </c>
      <c r="N80" s="847"/>
      <c r="O80" s="848"/>
      <c r="P80" s="849"/>
      <c r="Q80" s="848"/>
      <c r="R80" s="848"/>
      <c r="S80" s="848"/>
      <c r="T80" s="848"/>
      <c r="U80" s="848"/>
      <c r="V80" s="849"/>
      <c r="W80" s="848"/>
      <c r="X80" s="849"/>
      <c r="Y80" s="848"/>
      <c r="Z80" s="849"/>
      <c r="AA80" s="655"/>
    </row>
    <row r="81" spans="2:27" x14ac:dyDescent="0.2">
      <c r="B81" s="72" t="str">
        <f t="shared" si="19"/>
        <v>employers liability</v>
      </c>
      <c r="C81" s="831">
        <f t="shared" si="21"/>
        <v>0</v>
      </c>
      <c r="D81" s="369" t="str">
        <f t="shared" si="22"/>
        <v/>
      </c>
      <c r="E81" s="370" t="str">
        <f t="shared" si="31"/>
        <v/>
      </c>
      <c r="F81" s="369" t="str">
        <f t="shared" si="23"/>
        <v/>
      </c>
      <c r="G81" s="370" t="str">
        <f t="shared" si="24"/>
        <v/>
      </c>
      <c r="H81" s="371" t="str">
        <f t="shared" si="20"/>
        <v/>
      </c>
      <c r="I81" s="371" t="str">
        <f t="shared" si="25"/>
        <v/>
      </c>
      <c r="J81" s="371" t="str">
        <f t="shared" si="26"/>
        <v/>
      </c>
      <c r="K81" s="371" t="str">
        <f t="shared" si="27"/>
        <v/>
      </c>
      <c r="L81" s="371" t="str">
        <f t="shared" si="28"/>
        <v/>
      </c>
      <c r="M81" s="367" t="str">
        <f t="shared" si="29"/>
        <v/>
      </c>
      <c r="N81" s="847"/>
      <c r="O81" s="848"/>
      <c r="P81" s="849"/>
      <c r="Q81" s="848"/>
      <c r="R81" s="848"/>
      <c r="S81" s="848"/>
      <c r="T81" s="848"/>
      <c r="U81" s="848"/>
      <c r="V81" s="849"/>
      <c r="W81" s="848"/>
      <c r="X81" s="849"/>
      <c r="Y81" s="848"/>
      <c r="Z81" s="849"/>
      <c r="AA81" s="655"/>
    </row>
    <row r="82" spans="2:27" x14ac:dyDescent="0.2">
      <c r="B82" s="72" t="str">
        <f t="shared" si="19"/>
        <v>other/non-specific or combined accident and health</v>
      </c>
      <c r="C82" s="831">
        <f t="shared" si="21"/>
        <v>0</v>
      </c>
      <c r="D82" s="369" t="str">
        <f t="shared" si="22"/>
        <v/>
      </c>
      <c r="E82" s="370" t="str">
        <f t="shared" si="31"/>
        <v/>
      </c>
      <c r="F82" s="369" t="str">
        <f t="shared" si="23"/>
        <v/>
      </c>
      <c r="G82" s="370" t="str">
        <f t="shared" si="24"/>
        <v/>
      </c>
      <c r="H82" s="371" t="str">
        <f t="shared" si="20"/>
        <v/>
      </c>
      <c r="I82" s="371" t="str">
        <f t="shared" si="25"/>
        <v/>
      </c>
      <c r="J82" s="371" t="str">
        <f t="shared" si="26"/>
        <v/>
      </c>
      <c r="K82" s="371" t="str">
        <f t="shared" si="27"/>
        <v/>
      </c>
      <c r="L82" s="371" t="str">
        <f t="shared" si="28"/>
        <v/>
      </c>
      <c r="M82" s="367" t="str">
        <f t="shared" si="29"/>
        <v/>
      </c>
      <c r="N82" s="847"/>
      <c r="O82" s="848"/>
      <c r="P82" s="849"/>
      <c r="Q82" s="848"/>
      <c r="R82" s="848"/>
      <c r="S82" s="848"/>
      <c r="T82" s="848"/>
      <c r="U82" s="848"/>
      <c r="V82" s="849"/>
      <c r="W82" s="848"/>
      <c r="X82" s="849"/>
      <c r="Y82" s="848"/>
      <c r="Z82" s="849"/>
      <c r="AA82" s="655"/>
    </row>
    <row r="83" spans="2:27" x14ac:dyDescent="0.2">
      <c r="B83" s="74" t="str">
        <f t="shared" si="19"/>
        <v>MOTOR</v>
      </c>
      <c r="C83" s="832">
        <f t="shared" si="21"/>
        <v>0</v>
      </c>
      <c r="D83" s="118" t="str">
        <f t="shared" si="22"/>
        <v/>
      </c>
      <c r="E83" s="78" t="str">
        <f t="shared" si="31"/>
        <v/>
      </c>
      <c r="F83" s="118" t="str">
        <f t="shared" si="23"/>
        <v/>
      </c>
      <c r="G83" s="78" t="str">
        <f t="shared" si="24"/>
        <v/>
      </c>
      <c r="H83" s="77" t="str">
        <f t="shared" si="20"/>
        <v/>
      </c>
      <c r="I83" s="77" t="str">
        <f t="shared" si="25"/>
        <v/>
      </c>
      <c r="J83" s="77" t="str">
        <f t="shared" si="26"/>
        <v/>
      </c>
      <c r="K83" s="77" t="str">
        <f t="shared" si="27"/>
        <v/>
      </c>
      <c r="L83" s="77" t="str">
        <f t="shared" si="28"/>
        <v/>
      </c>
      <c r="M83" s="75" t="str">
        <f t="shared" si="29"/>
        <v/>
      </c>
      <c r="N83" s="851">
        <f>SUM(N84:N86)</f>
        <v>0</v>
      </c>
      <c r="O83" s="852">
        <f t="shared" ref="O83:AA83" si="32">SUM(O84:O86)</f>
        <v>0</v>
      </c>
      <c r="P83" s="853">
        <f t="shared" si="32"/>
        <v>0</v>
      </c>
      <c r="Q83" s="853">
        <f t="shared" si="32"/>
        <v>0</v>
      </c>
      <c r="R83" s="853">
        <f t="shared" si="32"/>
        <v>0</v>
      </c>
      <c r="S83" s="853">
        <f t="shared" si="32"/>
        <v>0</v>
      </c>
      <c r="T83" s="853">
        <f t="shared" si="32"/>
        <v>0</v>
      </c>
      <c r="U83" s="853">
        <f t="shared" si="32"/>
        <v>0</v>
      </c>
      <c r="V83" s="853">
        <f t="shared" si="32"/>
        <v>0</v>
      </c>
      <c r="W83" s="853">
        <f t="shared" si="32"/>
        <v>0</v>
      </c>
      <c r="X83" s="853">
        <f t="shared" si="32"/>
        <v>0</v>
      </c>
      <c r="Y83" s="853">
        <f t="shared" si="32"/>
        <v>0</v>
      </c>
      <c r="Z83" s="853">
        <f t="shared" si="32"/>
        <v>0</v>
      </c>
      <c r="AA83" s="883">
        <f t="shared" si="32"/>
        <v>0</v>
      </c>
    </row>
    <row r="84" spans="2:27" x14ac:dyDescent="0.2">
      <c r="B84" s="72" t="str">
        <f t="shared" si="19"/>
        <v>motor hull (and accident)</v>
      </c>
      <c r="C84" s="831">
        <f t="shared" si="21"/>
        <v>0</v>
      </c>
      <c r="D84" s="369" t="str">
        <f t="shared" si="22"/>
        <v/>
      </c>
      <c r="E84" s="370" t="str">
        <f t="shared" si="31"/>
        <v/>
      </c>
      <c r="F84" s="369" t="str">
        <f t="shared" si="23"/>
        <v/>
      </c>
      <c r="G84" s="370" t="str">
        <f t="shared" si="24"/>
        <v/>
      </c>
      <c r="H84" s="371" t="str">
        <f t="shared" si="20"/>
        <v/>
      </c>
      <c r="I84" s="371" t="str">
        <f t="shared" si="25"/>
        <v/>
      </c>
      <c r="J84" s="371" t="str">
        <f t="shared" si="26"/>
        <v/>
      </c>
      <c r="K84" s="371" t="str">
        <f t="shared" si="27"/>
        <v/>
      </c>
      <c r="L84" s="371" t="str">
        <f t="shared" si="28"/>
        <v/>
      </c>
      <c r="M84" s="367" t="str">
        <f t="shared" si="29"/>
        <v/>
      </c>
      <c r="N84" s="847"/>
      <c r="O84" s="848"/>
      <c r="P84" s="849"/>
      <c r="Q84" s="848"/>
      <c r="R84" s="848"/>
      <c r="S84" s="848"/>
      <c r="T84" s="848"/>
      <c r="U84" s="848"/>
      <c r="V84" s="849"/>
      <c r="W84" s="848"/>
      <c r="X84" s="849"/>
      <c r="Y84" s="848"/>
      <c r="Z84" s="849"/>
      <c r="AA84" s="655"/>
    </row>
    <row r="85" spans="2:27" x14ac:dyDescent="0.2">
      <c r="B85" s="72" t="str">
        <f t="shared" si="19"/>
        <v>motor liability</v>
      </c>
      <c r="C85" s="831">
        <f t="shared" si="21"/>
        <v>0</v>
      </c>
      <c r="D85" s="369" t="str">
        <f t="shared" si="22"/>
        <v/>
      </c>
      <c r="E85" s="370" t="str">
        <f t="shared" si="31"/>
        <v/>
      </c>
      <c r="F85" s="369" t="str">
        <f t="shared" si="23"/>
        <v/>
      </c>
      <c r="G85" s="370" t="str">
        <f t="shared" si="24"/>
        <v/>
      </c>
      <c r="H85" s="371" t="str">
        <f t="shared" si="20"/>
        <v/>
      </c>
      <c r="I85" s="371" t="str">
        <f t="shared" si="25"/>
        <v/>
      </c>
      <c r="J85" s="371" t="str">
        <f t="shared" si="26"/>
        <v/>
      </c>
      <c r="K85" s="371" t="str">
        <f t="shared" si="27"/>
        <v/>
      </c>
      <c r="L85" s="371" t="str">
        <f t="shared" si="28"/>
        <v/>
      </c>
      <c r="M85" s="367" t="str">
        <f t="shared" si="29"/>
        <v/>
      </c>
      <c r="N85" s="847"/>
      <c r="O85" s="848"/>
      <c r="P85" s="849"/>
      <c r="Q85" s="848"/>
      <c r="R85" s="848"/>
      <c r="S85" s="848"/>
      <c r="T85" s="848"/>
      <c r="U85" s="848"/>
      <c r="V85" s="849"/>
      <c r="W85" s="848"/>
      <c r="X85" s="849"/>
      <c r="Y85" s="848"/>
      <c r="Z85" s="849"/>
      <c r="AA85" s="655"/>
    </row>
    <row r="86" spans="2:27" x14ac:dyDescent="0.2">
      <c r="B86" s="72" t="str">
        <f t="shared" si="19"/>
        <v>other/non-specific or combined motor</v>
      </c>
      <c r="C86" s="831">
        <f t="shared" si="21"/>
        <v>0</v>
      </c>
      <c r="D86" s="369" t="str">
        <f t="shared" si="22"/>
        <v/>
      </c>
      <c r="E86" s="370" t="str">
        <f t="shared" si="31"/>
        <v/>
      </c>
      <c r="F86" s="369" t="str">
        <f t="shared" si="23"/>
        <v/>
      </c>
      <c r="G86" s="370" t="str">
        <f t="shared" si="24"/>
        <v/>
      </c>
      <c r="H86" s="371" t="str">
        <f t="shared" si="20"/>
        <v/>
      </c>
      <c r="I86" s="371" t="str">
        <f t="shared" si="25"/>
        <v/>
      </c>
      <c r="J86" s="371" t="str">
        <f t="shared" si="26"/>
        <v/>
      </c>
      <c r="K86" s="371" t="str">
        <f t="shared" si="27"/>
        <v/>
      </c>
      <c r="L86" s="371" t="str">
        <f t="shared" si="28"/>
        <v/>
      </c>
      <c r="M86" s="367" t="str">
        <f t="shared" si="29"/>
        <v/>
      </c>
      <c r="N86" s="847"/>
      <c r="O86" s="848"/>
      <c r="P86" s="849"/>
      <c r="Q86" s="848"/>
      <c r="R86" s="848"/>
      <c r="S86" s="848"/>
      <c r="T86" s="848"/>
      <c r="U86" s="848"/>
      <c r="V86" s="849"/>
      <c r="W86" s="848"/>
      <c r="X86" s="849"/>
      <c r="Y86" s="848"/>
      <c r="Z86" s="849"/>
      <c r="AA86" s="655"/>
    </row>
    <row r="87" spans="2:27" x14ac:dyDescent="0.2">
      <c r="B87" s="79" t="str">
        <f t="shared" si="19"/>
        <v>MARINE, AVIATION AND OTHER TRANSPORT</v>
      </c>
      <c r="C87" s="833">
        <f t="shared" si="21"/>
        <v>0</v>
      </c>
      <c r="D87" s="82" t="str">
        <f t="shared" si="22"/>
        <v/>
      </c>
      <c r="E87" s="83" t="str">
        <f t="shared" si="31"/>
        <v/>
      </c>
      <c r="F87" s="82" t="str">
        <f t="shared" si="23"/>
        <v/>
      </c>
      <c r="G87" s="83" t="str">
        <f t="shared" si="24"/>
        <v/>
      </c>
      <c r="H87" s="84" t="str">
        <f t="shared" si="20"/>
        <v/>
      </c>
      <c r="I87" s="84" t="str">
        <f t="shared" si="25"/>
        <v/>
      </c>
      <c r="J87" s="84" t="str">
        <f t="shared" si="26"/>
        <v/>
      </c>
      <c r="K87" s="84" t="str">
        <f t="shared" si="27"/>
        <v/>
      </c>
      <c r="L87" s="84" t="str">
        <f t="shared" si="28"/>
        <v/>
      </c>
      <c r="M87" s="80" t="str">
        <f t="shared" si="29"/>
        <v/>
      </c>
      <c r="N87" s="855">
        <f>SUM(N88:N98)</f>
        <v>0</v>
      </c>
      <c r="O87" s="856">
        <f t="shared" ref="O87:AA87" si="33">SUM(O88:O98)</f>
        <v>0</v>
      </c>
      <c r="P87" s="857">
        <f t="shared" si="33"/>
        <v>0</v>
      </c>
      <c r="Q87" s="856">
        <f t="shared" si="33"/>
        <v>0</v>
      </c>
      <c r="R87" s="856">
        <f t="shared" si="33"/>
        <v>0</v>
      </c>
      <c r="S87" s="856">
        <f t="shared" si="33"/>
        <v>0</v>
      </c>
      <c r="T87" s="856">
        <f t="shared" si="33"/>
        <v>0</v>
      </c>
      <c r="U87" s="856">
        <f t="shared" si="33"/>
        <v>0</v>
      </c>
      <c r="V87" s="856">
        <f t="shared" si="33"/>
        <v>0</v>
      </c>
      <c r="W87" s="856">
        <f t="shared" si="33"/>
        <v>0</v>
      </c>
      <c r="X87" s="856">
        <f t="shared" si="33"/>
        <v>0</v>
      </c>
      <c r="Y87" s="856">
        <f t="shared" si="33"/>
        <v>0</v>
      </c>
      <c r="Z87" s="857">
        <f t="shared" si="33"/>
        <v>0</v>
      </c>
      <c r="AA87" s="858">
        <f t="shared" si="33"/>
        <v>0</v>
      </c>
    </row>
    <row r="88" spans="2:27" x14ac:dyDescent="0.2">
      <c r="B88" s="72" t="str">
        <f t="shared" si="19"/>
        <v>marine hull (incl. shipbuilding)</v>
      </c>
      <c r="C88" s="831">
        <f t="shared" si="21"/>
        <v>0</v>
      </c>
      <c r="D88" s="369" t="str">
        <f t="shared" si="22"/>
        <v/>
      </c>
      <c r="E88" s="370" t="str">
        <f t="shared" si="31"/>
        <v/>
      </c>
      <c r="F88" s="369" t="str">
        <f t="shared" si="23"/>
        <v/>
      </c>
      <c r="G88" s="370" t="str">
        <f t="shared" si="24"/>
        <v/>
      </c>
      <c r="H88" s="371" t="str">
        <f t="shared" si="20"/>
        <v/>
      </c>
      <c r="I88" s="371" t="str">
        <f t="shared" si="25"/>
        <v/>
      </c>
      <c r="J88" s="371" t="str">
        <f t="shared" si="26"/>
        <v/>
      </c>
      <c r="K88" s="371" t="str">
        <f t="shared" si="27"/>
        <v/>
      </c>
      <c r="L88" s="371" t="str">
        <f t="shared" si="28"/>
        <v/>
      </c>
      <c r="M88" s="367" t="str">
        <f t="shared" si="29"/>
        <v/>
      </c>
      <c r="N88" s="847"/>
      <c r="O88" s="848"/>
      <c r="P88" s="849"/>
      <c r="Q88" s="848"/>
      <c r="R88" s="848"/>
      <c r="S88" s="848"/>
      <c r="T88" s="848"/>
      <c r="U88" s="848"/>
      <c r="V88" s="849"/>
      <c r="W88" s="848"/>
      <c r="X88" s="849"/>
      <c r="Y88" s="848"/>
      <c r="Z88" s="849"/>
      <c r="AA88" s="655"/>
    </row>
    <row r="89" spans="2:27" x14ac:dyDescent="0.2">
      <c r="B89" s="72" t="str">
        <f t="shared" si="19"/>
        <v>marine cargo (goods in transit)</v>
      </c>
      <c r="C89" s="831">
        <f t="shared" si="21"/>
        <v>0</v>
      </c>
      <c r="D89" s="369" t="str">
        <f t="shared" si="22"/>
        <v/>
      </c>
      <c r="E89" s="370" t="str">
        <f t="shared" si="31"/>
        <v/>
      </c>
      <c r="F89" s="369" t="str">
        <f t="shared" si="23"/>
        <v/>
      </c>
      <c r="G89" s="370" t="str">
        <f t="shared" si="24"/>
        <v/>
      </c>
      <c r="H89" s="371" t="str">
        <f t="shared" si="20"/>
        <v/>
      </c>
      <c r="I89" s="371" t="str">
        <f t="shared" si="25"/>
        <v/>
      </c>
      <c r="J89" s="371" t="str">
        <f t="shared" si="26"/>
        <v/>
      </c>
      <c r="K89" s="371" t="str">
        <f t="shared" si="27"/>
        <v/>
      </c>
      <c r="L89" s="371" t="str">
        <f t="shared" si="28"/>
        <v/>
      </c>
      <c r="M89" s="367" t="str">
        <f t="shared" si="29"/>
        <v/>
      </c>
      <c r="N89" s="847"/>
      <c r="O89" s="848"/>
      <c r="P89" s="849"/>
      <c r="Q89" s="848"/>
      <c r="R89" s="848"/>
      <c r="S89" s="848"/>
      <c r="T89" s="848"/>
      <c r="U89" s="848"/>
      <c r="V89" s="849"/>
      <c r="W89" s="848"/>
      <c r="X89" s="849"/>
      <c r="Y89" s="848"/>
      <c r="Z89" s="849"/>
      <c r="AA89" s="655"/>
    </row>
    <row r="90" spans="2:27" x14ac:dyDescent="0.2">
      <c r="B90" s="72" t="str">
        <f t="shared" si="19"/>
        <v>marine liability (incl. Protection &amp; Indemnity PI)</v>
      </c>
      <c r="C90" s="831">
        <f t="shared" si="21"/>
        <v>0</v>
      </c>
      <c r="D90" s="369" t="str">
        <f t="shared" si="22"/>
        <v/>
      </c>
      <c r="E90" s="370" t="str">
        <f t="shared" si="31"/>
        <v/>
      </c>
      <c r="F90" s="369" t="str">
        <f t="shared" si="23"/>
        <v/>
      </c>
      <c r="G90" s="370" t="str">
        <f t="shared" si="24"/>
        <v/>
      </c>
      <c r="H90" s="371" t="str">
        <f t="shared" si="20"/>
        <v/>
      </c>
      <c r="I90" s="371" t="str">
        <f t="shared" si="25"/>
        <v/>
      </c>
      <c r="J90" s="371" t="str">
        <f t="shared" si="26"/>
        <v/>
      </c>
      <c r="K90" s="371" t="str">
        <f t="shared" si="27"/>
        <v/>
      </c>
      <c r="L90" s="371" t="str">
        <f t="shared" si="28"/>
        <v/>
      </c>
      <c r="M90" s="367" t="str">
        <f t="shared" si="29"/>
        <v/>
      </c>
      <c r="N90" s="847"/>
      <c r="O90" s="848"/>
      <c r="P90" s="849"/>
      <c r="Q90" s="848"/>
      <c r="R90" s="848"/>
      <c r="S90" s="848"/>
      <c r="T90" s="848"/>
      <c r="U90" s="848"/>
      <c r="V90" s="849"/>
      <c r="W90" s="848"/>
      <c r="X90" s="849"/>
      <c r="Y90" s="848"/>
      <c r="Z90" s="849"/>
      <c r="AA90" s="655"/>
    </row>
    <row r="91" spans="2:27" x14ac:dyDescent="0.2">
      <c r="B91" s="72" t="str">
        <f t="shared" si="19"/>
        <v>specie and fine art</v>
      </c>
      <c r="C91" s="831">
        <f t="shared" si="21"/>
        <v>0</v>
      </c>
      <c r="D91" s="369" t="str">
        <f t="shared" si="22"/>
        <v/>
      </c>
      <c r="E91" s="370" t="str">
        <f t="shared" si="31"/>
        <v/>
      </c>
      <c r="F91" s="369" t="str">
        <f t="shared" si="23"/>
        <v/>
      </c>
      <c r="G91" s="370" t="str">
        <f t="shared" si="24"/>
        <v/>
      </c>
      <c r="H91" s="371" t="str">
        <f t="shared" si="20"/>
        <v/>
      </c>
      <c r="I91" s="371" t="str">
        <f t="shared" si="25"/>
        <v/>
      </c>
      <c r="J91" s="371" t="str">
        <f t="shared" si="26"/>
        <v/>
      </c>
      <c r="K91" s="371" t="str">
        <f t="shared" si="27"/>
        <v/>
      </c>
      <c r="L91" s="371" t="str">
        <f t="shared" si="28"/>
        <v/>
      </c>
      <c r="M91" s="367" t="str">
        <f t="shared" si="29"/>
        <v/>
      </c>
      <c r="N91" s="847"/>
      <c r="O91" s="848"/>
      <c r="P91" s="849"/>
      <c r="Q91" s="848"/>
      <c r="R91" s="848"/>
      <c r="S91" s="848"/>
      <c r="T91" s="848"/>
      <c r="U91" s="848"/>
      <c r="V91" s="849"/>
      <c r="W91" s="848"/>
      <c r="X91" s="849"/>
      <c r="Y91" s="848"/>
      <c r="Z91" s="849"/>
      <c r="AA91" s="655"/>
    </row>
    <row r="92" spans="2:27" x14ac:dyDescent="0.2">
      <c r="B92" s="72" t="str">
        <f t="shared" si="19"/>
        <v>railway and other transport</v>
      </c>
      <c r="C92" s="831">
        <f t="shared" si="21"/>
        <v>0</v>
      </c>
      <c r="D92" s="369" t="str">
        <f t="shared" si="22"/>
        <v/>
      </c>
      <c r="E92" s="370" t="str">
        <f t="shared" si="31"/>
        <v/>
      </c>
      <c r="F92" s="369" t="str">
        <f t="shared" si="23"/>
        <v/>
      </c>
      <c r="G92" s="370" t="str">
        <f t="shared" si="24"/>
        <v/>
      </c>
      <c r="H92" s="371" t="str">
        <f t="shared" si="20"/>
        <v/>
      </c>
      <c r="I92" s="371" t="str">
        <f t="shared" si="25"/>
        <v/>
      </c>
      <c r="J92" s="371" t="str">
        <f t="shared" si="26"/>
        <v/>
      </c>
      <c r="K92" s="371" t="str">
        <f t="shared" si="27"/>
        <v/>
      </c>
      <c r="L92" s="371" t="str">
        <f t="shared" si="28"/>
        <v/>
      </c>
      <c r="M92" s="367" t="str">
        <f t="shared" si="29"/>
        <v/>
      </c>
      <c r="N92" s="847"/>
      <c r="O92" s="848"/>
      <c r="P92" s="849"/>
      <c r="Q92" s="848"/>
      <c r="R92" s="848"/>
      <c r="S92" s="848"/>
      <c r="T92" s="848"/>
      <c r="U92" s="848"/>
      <c r="V92" s="849"/>
      <c r="W92" s="848"/>
      <c r="X92" s="849"/>
      <c r="Y92" s="848"/>
      <c r="Z92" s="849"/>
      <c r="AA92" s="655"/>
    </row>
    <row r="93" spans="2:27" x14ac:dyDescent="0.2">
      <c r="B93" s="72" t="str">
        <f t="shared" si="19"/>
        <v>other/non-specific or combined marine</v>
      </c>
      <c r="C93" s="831">
        <f t="shared" si="21"/>
        <v>0</v>
      </c>
      <c r="D93" s="369" t="str">
        <f t="shared" si="22"/>
        <v/>
      </c>
      <c r="E93" s="370" t="str">
        <f t="shared" si="31"/>
        <v/>
      </c>
      <c r="F93" s="369" t="str">
        <f t="shared" si="23"/>
        <v/>
      </c>
      <c r="G93" s="370" t="str">
        <f t="shared" si="24"/>
        <v/>
      </c>
      <c r="H93" s="371" t="str">
        <f t="shared" si="20"/>
        <v/>
      </c>
      <c r="I93" s="371" t="str">
        <f t="shared" si="25"/>
        <v/>
      </c>
      <c r="J93" s="371" t="str">
        <f t="shared" si="26"/>
        <v/>
      </c>
      <c r="K93" s="371" t="str">
        <f t="shared" si="27"/>
        <v/>
      </c>
      <c r="L93" s="371" t="str">
        <f t="shared" si="28"/>
        <v/>
      </c>
      <c r="M93" s="367" t="str">
        <f t="shared" si="29"/>
        <v/>
      </c>
      <c r="N93" s="847"/>
      <c r="O93" s="848"/>
      <c r="P93" s="849"/>
      <c r="Q93" s="848"/>
      <c r="R93" s="848"/>
      <c r="S93" s="848"/>
      <c r="T93" s="848"/>
      <c r="U93" s="848"/>
      <c r="V93" s="849"/>
      <c r="W93" s="848"/>
      <c r="X93" s="849"/>
      <c r="Y93" s="848"/>
      <c r="Z93" s="849"/>
      <c r="AA93" s="655"/>
    </row>
    <row r="94" spans="2:27" x14ac:dyDescent="0.2">
      <c r="B94" s="72" t="str">
        <f t="shared" si="19"/>
        <v>aviation hull (and accident)</v>
      </c>
      <c r="C94" s="831">
        <f t="shared" si="21"/>
        <v>0</v>
      </c>
      <c r="D94" s="369" t="str">
        <f t="shared" si="22"/>
        <v/>
      </c>
      <c r="E94" s="370" t="str">
        <f t="shared" si="31"/>
        <v/>
      </c>
      <c r="F94" s="369" t="str">
        <f t="shared" si="23"/>
        <v/>
      </c>
      <c r="G94" s="370" t="str">
        <f t="shared" si="24"/>
        <v/>
      </c>
      <c r="H94" s="371" t="str">
        <f t="shared" si="20"/>
        <v/>
      </c>
      <c r="I94" s="371" t="str">
        <f t="shared" si="25"/>
        <v/>
      </c>
      <c r="J94" s="371" t="str">
        <f t="shared" si="26"/>
        <v/>
      </c>
      <c r="K94" s="371" t="str">
        <f t="shared" si="27"/>
        <v/>
      </c>
      <c r="L94" s="371" t="str">
        <f t="shared" si="28"/>
        <v/>
      </c>
      <c r="M94" s="367" t="str">
        <f t="shared" si="29"/>
        <v/>
      </c>
      <c r="N94" s="847"/>
      <c r="O94" s="848"/>
      <c r="P94" s="849"/>
      <c r="Q94" s="848"/>
      <c r="R94" s="848"/>
      <c r="S94" s="848"/>
      <c r="T94" s="848"/>
      <c r="U94" s="848"/>
      <c r="V94" s="849"/>
      <c r="W94" s="848"/>
      <c r="X94" s="849"/>
      <c r="Y94" s="848"/>
      <c r="Z94" s="849"/>
      <c r="AA94" s="655"/>
    </row>
    <row r="95" spans="2:27" x14ac:dyDescent="0.2">
      <c r="B95" s="72" t="str">
        <f t="shared" si="19"/>
        <v>aviation liability (incl. aviation products liability)</v>
      </c>
      <c r="C95" s="831">
        <f t="shared" si="21"/>
        <v>0</v>
      </c>
      <c r="D95" s="369" t="str">
        <f t="shared" si="22"/>
        <v/>
      </c>
      <c r="E95" s="370" t="str">
        <f t="shared" si="31"/>
        <v/>
      </c>
      <c r="F95" s="369" t="str">
        <f t="shared" si="23"/>
        <v/>
      </c>
      <c r="G95" s="370" t="str">
        <f t="shared" si="24"/>
        <v/>
      </c>
      <c r="H95" s="371" t="str">
        <f t="shared" si="20"/>
        <v/>
      </c>
      <c r="I95" s="371" t="str">
        <f>IF(C95&lt;&gt;0,(R95+S95)*100/C95,"")</f>
        <v/>
      </c>
      <c r="J95" s="371" t="str">
        <f t="shared" si="26"/>
        <v/>
      </c>
      <c r="K95" s="371" t="str">
        <f t="shared" si="27"/>
        <v/>
      </c>
      <c r="L95" s="371" t="str">
        <f t="shared" si="28"/>
        <v/>
      </c>
      <c r="M95" s="367" t="str">
        <f t="shared" si="29"/>
        <v/>
      </c>
      <c r="N95" s="847"/>
      <c r="O95" s="848"/>
      <c r="P95" s="849"/>
      <c r="Q95" s="848"/>
      <c r="R95" s="848"/>
      <c r="S95" s="848"/>
      <c r="T95" s="848"/>
      <c r="U95" s="848"/>
      <c r="V95" s="849"/>
      <c r="W95" s="848"/>
      <c r="X95" s="849"/>
      <c r="Y95" s="848"/>
      <c r="Z95" s="849"/>
      <c r="AA95" s="655"/>
    </row>
    <row r="96" spans="2:27" x14ac:dyDescent="0.2">
      <c r="B96" s="72" t="str">
        <f t="shared" si="19"/>
        <v>space (incl. satellites) (hull)</v>
      </c>
      <c r="C96" s="831">
        <f t="shared" si="21"/>
        <v>0</v>
      </c>
      <c r="D96" s="369" t="str">
        <f t="shared" si="22"/>
        <v/>
      </c>
      <c r="E96" s="370" t="str">
        <f t="shared" si="31"/>
        <v/>
      </c>
      <c r="F96" s="369" t="str">
        <f t="shared" si="23"/>
        <v/>
      </c>
      <c r="G96" s="370" t="str">
        <f t="shared" si="24"/>
        <v/>
      </c>
      <c r="H96" s="371" t="str">
        <f t="shared" si="20"/>
        <v/>
      </c>
      <c r="I96" s="371" t="str">
        <f t="shared" si="25"/>
        <v/>
      </c>
      <c r="J96" s="371" t="str">
        <f t="shared" si="26"/>
        <v/>
      </c>
      <c r="K96" s="371" t="str">
        <f t="shared" si="27"/>
        <v/>
      </c>
      <c r="L96" s="371" t="str">
        <f t="shared" si="28"/>
        <v/>
      </c>
      <c r="M96" s="367" t="str">
        <f t="shared" si="29"/>
        <v/>
      </c>
      <c r="N96" s="847"/>
      <c r="O96" s="848"/>
      <c r="P96" s="849"/>
      <c r="Q96" s="848"/>
      <c r="R96" s="848"/>
      <c r="S96" s="848"/>
      <c r="T96" s="848"/>
      <c r="U96" s="848"/>
      <c r="V96" s="849"/>
      <c r="W96" s="848"/>
      <c r="X96" s="849"/>
      <c r="Y96" s="848"/>
      <c r="Z96" s="849"/>
      <c r="AA96" s="655"/>
    </row>
    <row r="97" spans="2:27" x14ac:dyDescent="0.2">
      <c r="B97" s="72" t="str">
        <f t="shared" si="19"/>
        <v>other/non-specific or combined aviation</v>
      </c>
      <c r="C97" s="831">
        <f t="shared" si="21"/>
        <v>0</v>
      </c>
      <c r="D97" s="369" t="str">
        <f t="shared" si="22"/>
        <v/>
      </c>
      <c r="E97" s="370" t="str">
        <f t="shared" si="31"/>
        <v/>
      </c>
      <c r="F97" s="369" t="str">
        <f t="shared" si="23"/>
        <v/>
      </c>
      <c r="G97" s="370" t="str">
        <f t="shared" si="24"/>
        <v/>
      </c>
      <c r="H97" s="371" t="str">
        <f t="shared" si="20"/>
        <v/>
      </c>
      <c r="I97" s="371" t="str">
        <f t="shared" si="25"/>
        <v/>
      </c>
      <c r="J97" s="371" t="str">
        <f t="shared" si="26"/>
        <v/>
      </c>
      <c r="K97" s="371" t="str">
        <f t="shared" si="27"/>
        <v/>
      </c>
      <c r="L97" s="371" t="str">
        <f t="shared" si="28"/>
        <v/>
      </c>
      <c r="M97" s="367" t="str">
        <f t="shared" si="29"/>
        <v/>
      </c>
      <c r="N97" s="847"/>
      <c r="O97" s="848"/>
      <c r="P97" s="849"/>
      <c r="Q97" s="848"/>
      <c r="R97" s="848"/>
      <c r="S97" s="848"/>
      <c r="T97" s="848"/>
      <c r="U97" s="848"/>
      <c r="V97" s="849"/>
      <c r="W97" s="848"/>
      <c r="X97" s="849"/>
      <c r="Y97" s="848"/>
      <c r="Z97" s="849"/>
      <c r="AA97" s="655"/>
    </row>
    <row r="98" spans="2:27" x14ac:dyDescent="0.2">
      <c r="B98" s="72" t="str">
        <f t="shared" si="19"/>
        <v>energy offshore (property, incl. BI)</v>
      </c>
      <c r="C98" s="831">
        <f t="shared" si="21"/>
        <v>0</v>
      </c>
      <c r="D98" s="369" t="str">
        <f t="shared" si="22"/>
        <v/>
      </c>
      <c r="E98" s="370" t="str">
        <f t="shared" si="31"/>
        <v/>
      </c>
      <c r="F98" s="369" t="str">
        <f t="shared" si="23"/>
        <v/>
      </c>
      <c r="G98" s="370" t="str">
        <f t="shared" si="24"/>
        <v/>
      </c>
      <c r="H98" s="371" t="str">
        <f t="shared" si="20"/>
        <v/>
      </c>
      <c r="I98" s="371" t="str">
        <f t="shared" si="25"/>
        <v/>
      </c>
      <c r="J98" s="371" t="str">
        <f t="shared" si="26"/>
        <v/>
      </c>
      <c r="K98" s="371" t="str">
        <f t="shared" si="27"/>
        <v/>
      </c>
      <c r="L98" s="371" t="str">
        <f t="shared" si="28"/>
        <v/>
      </c>
      <c r="M98" s="367" t="str">
        <f t="shared" si="29"/>
        <v/>
      </c>
      <c r="N98" s="847"/>
      <c r="O98" s="848"/>
      <c r="P98" s="849"/>
      <c r="Q98" s="848"/>
      <c r="R98" s="848"/>
      <c r="S98" s="848"/>
      <c r="T98" s="848"/>
      <c r="U98" s="848"/>
      <c r="V98" s="849"/>
      <c r="W98" s="848"/>
      <c r="X98" s="849"/>
      <c r="Y98" s="848"/>
      <c r="Z98" s="849"/>
      <c r="AA98" s="655"/>
    </row>
    <row r="99" spans="2:27" x14ac:dyDescent="0.2">
      <c r="B99" s="85" t="str">
        <f t="shared" si="19"/>
        <v>PROPERTY</v>
      </c>
      <c r="C99" s="834">
        <f t="shared" si="21"/>
        <v>0</v>
      </c>
      <c r="D99" s="88" t="str">
        <f t="shared" si="22"/>
        <v/>
      </c>
      <c r="E99" s="87" t="str">
        <f t="shared" si="31"/>
        <v/>
      </c>
      <c r="F99" s="88" t="str">
        <f t="shared" si="23"/>
        <v/>
      </c>
      <c r="G99" s="87" t="str">
        <f t="shared" si="24"/>
        <v/>
      </c>
      <c r="H99" s="89" t="str">
        <f t="shared" si="20"/>
        <v/>
      </c>
      <c r="I99" s="89" t="str">
        <f t="shared" si="25"/>
        <v/>
      </c>
      <c r="J99" s="89" t="str">
        <f t="shared" si="26"/>
        <v/>
      </c>
      <c r="K99" s="89" t="str">
        <f t="shared" si="27"/>
        <v/>
      </c>
      <c r="L99" s="89" t="str">
        <f t="shared" si="28"/>
        <v/>
      </c>
      <c r="M99" s="86" t="str">
        <f t="shared" si="29"/>
        <v/>
      </c>
      <c r="N99" s="859">
        <f>SUM(N100:N104)</f>
        <v>0</v>
      </c>
      <c r="O99" s="860">
        <f t="shared" ref="O99:AA99" si="34">SUM(O100:O104)</f>
        <v>0</v>
      </c>
      <c r="P99" s="861">
        <f t="shared" si="34"/>
        <v>0</v>
      </c>
      <c r="Q99" s="860">
        <f t="shared" si="34"/>
        <v>0</v>
      </c>
      <c r="R99" s="860">
        <f t="shared" si="34"/>
        <v>0</v>
      </c>
      <c r="S99" s="860">
        <f t="shared" si="34"/>
        <v>0</v>
      </c>
      <c r="T99" s="860">
        <f t="shared" si="34"/>
        <v>0</v>
      </c>
      <c r="U99" s="860">
        <f t="shared" si="34"/>
        <v>0</v>
      </c>
      <c r="V99" s="860">
        <f t="shared" si="34"/>
        <v>0</v>
      </c>
      <c r="W99" s="860">
        <f t="shared" si="34"/>
        <v>0</v>
      </c>
      <c r="X99" s="860">
        <f t="shared" si="34"/>
        <v>0</v>
      </c>
      <c r="Y99" s="860">
        <f t="shared" si="34"/>
        <v>0</v>
      </c>
      <c r="Z99" s="860">
        <f t="shared" si="34"/>
        <v>0</v>
      </c>
      <c r="AA99" s="860">
        <f t="shared" si="34"/>
        <v>0</v>
      </c>
    </row>
    <row r="100" spans="2:27" x14ac:dyDescent="0.2">
      <c r="B100" s="72" t="str">
        <f t="shared" si="19"/>
        <v>energy onshore (property, incl. BI)</v>
      </c>
      <c r="C100" s="831">
        <f t="shared" si="21"/>
        <v>0</v>
      </c>
      <c r="D100" s="369" t="str">
        <f t="shared" si="22"/>
        <v/>
      </c>
      <c r="E100" s="370" t="str">
        <f t="shared" si="31"/>
        <v/>
      </c>
      <c r="F100" s="369" t="str">
        <f t="shared" si="23"/>
        <v/>
      </c>
      <c r="G100" s="370" t="str">
        <f t="shared" si="24"/>
        <v/>
      </c>
      <c r="H100" s="371" t="str">
        <f t="shared" si="20"/>
        <v/>
      </c>
      <c r="I100" s="371" t="str">
        <f t="shared" si="25"/>
        <v/>
      </c>
      <c r="J100" s="371" t="str">
        <f t="shared" si="26"/>
        <v/>
      </c>
      <c r="K100" s="371" t="str">
        <f t="shared" si="27"/>
        <v/>
      </c>
      <c r="L100" s="371" t="str">
        <f t="shared" si="28"/>
        <v/>
      </c>
      <c r="M100" s="367" t="str">
        <f t="shared" si="29"/>
        <v/>
      </c>
      <c r="N100" s="847"/>
      <c r="O100" s="848"/>
      <c r="P100" s="849"/>
      <c r="Q100" s="848"/>
      <c r="R100" s="848"/>
      <c r="S100" s="848"/>
      <c r="T100" s="848"/>
      <c r="U100" s="848"/>
      <c r="V100" s="849"/>
      <c r="W100" s="848"/>
      <c r="X100" s="849"/>
      <c r="Y100" s="848"/>
      <c r="Z100" s="849"/>
      <c r="AA100" s="655"/>
    </row>
    <row r="101" spans="2:27" x14ac:dyDescent="0.2">
      <c r="B101" s="72" t="str">
        <f t="shared" si="19"/>
        <v>personal property</v>
      </c>
      <c r="C101" s="831">
        <f>SUM(N101:AA101)</f>
        <v>0</v>
      </c>
      <c r="D101" s="369" t="str">
        <f t="shared" si="22"/>
        <v/>
      </c>
      <c r="E101" s="370" t="str">
        <f t="shared" si="31"/>
        <v/>
      </c>
      <c r="F101" s="369" t="str">
        <f t="shared" si="23"/>
        <v/>
      </c>
      <c r="G101" s="370" t="str">
        <f t="shared" si="24"/>
        <v/>
      </c>
      <c r="H101" s="371" t="str">
        <f t="shared" si="20"/>
        <v/>
      </c>
      <c r="I101" s="371" t="str">
        <f t="shared" si="25"/>
        <v/>
      </c>
      <c r="J101" s="371" t="str">
        <f t="shared" si="26"/>
        <v/>
      </c>
      <c r="K101" s="371" t="str">
        <f t="shared" si="27"/>
        <v/>
      </c>
      <c r="L101" s="371" t="str">
        <f t="shared" si="28"/>
        <v/>
      </c>
      <c r="M101" s="367" t="str">
        <f t="shared" si="29"/>
        <v/>
      </c>
      <c r="N101" s="847"/>
      <c r="O101" s="848"/>
      <c r="P101" s="849"/>
      <c r="Q101" s="848"/>
      <c r="R101" s="848"/>
      <c r="S101" s="848"/>
      <c r="T101" s="848"/>
      <c r="U101" s="848"/>
      <c r="V101" s="849"/>
      <c r="W101" s="848"/>
      <c r="X101" s="849"/>
      <c r="Y101" s="848"/>
      <c r="Z101" s="849"/>
      <c r="AA101" s="655"/>
    </row>
    <row r="102" spans="2:27" x14ac:dyDescent="0.2">
      <c r="B102" s="119" t="str">
        <f t="shared" si="19"/>
        <v>commercial property (incl. BI)</v>
      </c>
      <c r="C102" s="831">
        <f t="shared" si="21"/>
        <v>0</v>
      </c>
      <c r="D102" s="369" t="str">
        <f t="shared" si="22"/>
        <v/>
      </c>
      <c r="E102" s="370" t="str">
        <f t="shared" si="31"/>
        <v/>
      </c>
      <c r="F102" s="369" t="str">
        <f t="shared" si="23"/>
        <v/>
      </c>
      <c r="G102" s="370" t="str">
        <f t="shared" si="24"/>
        <v/>
      </c>
      <c r="H102" s="371" t="str">
        <f t="shared" si="20"/>
        <v/>
      </c>
      <c r="I102" s="371" t="str">
        <f t="shared" si="25"/>
        <v/>
      </c>
      <c r="J102" s="371" t="str">
        <f t="shared" si="26"/>
        <v/>
      </c>
      <c r="K102" s="371" t="str">
        <f t="shared" si="27"/>
        <v/>
      </c>
      <c r="L102" s="371" t="str">
        <f t="shared" si="28"/>
        <v/>
      </c>
      <c r="M102" s="367" t="str">
        <f t="shared" si="29"/>
        <v/>
      </c>
      <c r="N102" s="847"/>
      <c r="O102" s="848"/>
      <c r="P102" s="849"/>
      <c r="Q102" s="848"/>
      <c r="R102" s="848"/>
      <c r="S102" s="848"/>
      <c r="T102" s="848"/>
      <c r="U102" s="848"/>
      <c r="V102" s="849"/>
      <c r="W102" s="848"/>
      <c r="X102" s="849"/>
      <c r="Y102" s="848"/>
      <c r="Z102" s="849"/>
      <c r="AA102" s="655"/>
    </row>
    <row r="103" spans="2:27" x14ac:dyDescent="0.2">
      <c r="B103" s="72" t="str">
        <f t="shared" si="19"/>
        <v>other/non-specific or combined property</v>
      </c>
      <c r="C103" s="831">
        <f t="shared" si="21"/>
        <v>0</v>
      </c>
      <c r="D103" s="369" t="str">
        <f t="shared" si="22"/>
        <v/>
      </c>
      <c r="E103" s="370" t="str">
        <f t="shared" si="31"/>
        <v/>
      </c>
      <c r="F103" s="369" t="str">
        <f t="shared" si="23"/>
        <v/>
      </c>
      <c r="G103" s="370" t="str">
        <f t="shared" si="24"/>
        <v/>
      </c>
      <c r="H103" s="371" t="str">
        <f t="shared" si="20"/>
        <v/>
      </c>
      <c r="I103" s="371" t="str">
        <f t="shared" si="25"/>
        <v/>
      </c>
      <c r="J103" s="371" t="str">
        <f t="shared" si="26"/>
        <v/>
      </c>
      <c r="K103" s="371" t="str">
        <f t="shared" si="27"/>
        <v/>
      </c>
      <c r="L103" s="371" t="str">
        <f t="shared" si="28"/>
        <v/>
      </c>
      <c r="M103" s="367" t="str">
        <f t="shared" si="29"/>
        <v/>
      </c>
      <c r="N103" s="847"/>
      <c r="O103" s="848"/>
      <c r="P103" s="849"/>
      <c r="Q103" s="848"/>
      <c r="R103" s="848"/>
      <c r="S103" s="848"/>
      <c r="T103" s="848"/>
      <c r="U103" s="848"/>
      <c r="V103" s="849"/>
      <c r="W103" s="848"/>
      <c r="X103" s="849"/>
      <c r="Y103" s="848"/>
      <c r="Z103" s="849"/>
      <c r="AA103" s="655"/>
    </row>
    <row r="104" spans="2:27" x14ac:dyDescent="0.2">
      <c r="B104" s="72" t="str">
        <f t="shared" si="19"/>
        <v>engineering, construction</v>
      </c>
      <c r="C104" s="831">
        <f t="shared" si="21"/>
        <v>0</v>
      </c>
      <c r="D104" s="369" t="str">
        <f t="shared" si="22"/>
        <v/>
      </c>
      <c r="E104" s="370" t="str">
        <f t="shared" si="31"/>
        <v/>
      </c>
      <c r="F104" s="369" t="str">
        <f t="shared" si="23"/>
        <v/>
      </c>
      <c r="G104" s="370" t="str">
        <f t="shared" si="24"/>
        <v/>
      </c>
      <c r="H104" s="371" t="str">
        <f t="shared" si="20"/>
        <v/>
      </c>
      <c r="I104" s="371" t="str">
        <f t="shared" si="25"/>
        <v/>
      </c>
      <c r="J104" s="371" t="str">
        <f t="shared" si="26"/>
        <v/>
      </c>
      <c r="K104" s="371" t="str">
        <f t="shared" si="27"/>
        <v/>
      </c>
      <c r="L104" s="371" t="str">
        <f t="shared" si="28"/>
        <v/>
      </c>
      <c r="M104" s="367" t="str">
        <f t="shared" si="29"/>
        <v/>
      </c>
      <c r="N104" s="847"/>
      <c r="O104" s="848"/>
      <c r="P104" s="849"/>
      <c r="Q104" s="848"/>
      <c r="R104" s="848"/>
      <c r="S104" s="848"/>
      <c r="T104" s="848"/>
      <c r="U104" s="848"/>
      <c r="V104" s="849"/>
      <c r="W104" s="848"/>
      <c r="X104" s="849"/>
      <c r="Y104" s="848"/>
      <c r="Z104" s="849"/>
      <c r="AA104" s="655"/>
    </row>
    <row r="105" spans="2:27" x14ac:dyDescent="0.2">
      <c r="B105" s="90" t="str">
        <f t="shared" si="19"/>
        <v>FINANCIAL LOSSES</v>
      </c>
      <c r="C105" s="835">
        <f t="shared" si="21"/>
        <v>0</v>
      </c>
      <c r="D105" s="93" t="str">
        <f t="shared" si="22"/>
        <v/>
      </c>
      <c r="E105" s="94" t="str">
        <f t="shared" si="31"/>
        <v/>
      </c>
      <c r="F105" s="93" t="str">
        <f t="shared" si="23"/>
        <v/>
      </c>
      <c r="G105" s="94" t="str">
        <f t="shared" si="24"/>
        <v/>
      </c>
      <c r="H105" s="95" t="str">
        <f t="shared" si="20"/>
        <v/>
      </c>
      <c r="I105" s="95" t="str">
        <f t="shared" si="25"/>
        <v/>
      </c>
      <c r="J105" s="95" t="str">
        <f t="shared" si="26"/>
        <v/>
      </c>
      <c r="K105" s="95" t="str">
        <f t="shared" si="27"/>
        <v/>
      </c>
      <c r="L105" s="95" t="str">
        <f t="shared" si="28"/>
        <v/>
      </c>
      <c r="M105" s="91" t="str">
        <f t="shared" si="29"/>
        <v/>
      </c>
      <c r="N105" s="863">
        <f>SUM(N106:N110)</f>
        <v>0</v>
      </c>
      <c r="O105" s="864">
        <f t="shared" ref="O105:AA105" si="35">SUM(O106:O110)</f>
        <v>0</v>
      </c>
      <c r="P105" s="865">
        <f t="shared" si="35"/>
        <v>0</v>
      </c>
      <c r="Q105" s="864">
        <f t="shared" si="35"/>
        <v>0</v>
      </c>
      <c r="R105" s="864">
        <f t="shared" si="35"/>
        <v>0</v>
      </c>
      <c r="S105" s="864">
        <f t="shared" si="35"/>
        <v>0</v>
      </c>
      <c r="T105" s="864">
        <f t="shared" si="35"/>
        <v>0</v>
      </c>
      <c r="U105" s="864">
        <f t="shared" si="35"/>
        <v>0</v>
      </c>
      <c r="V105" s="864">
        <f t="shared" si="35"/>
        <v>0</v>
      </c>
      <c r="W105" s="864">
        <f t="shared" si="35"/>
        <v>0</v>
      </c>
      <c r="X105" s="864">
        <f t="shared" si="35"/>
        <v>0</v>
      </c>
      <c r="Y105" s="864">
        <f t="shared" si="35"/>
        <v>0</v>
      </c>
      <c r="Z105" s="864">
        <f t="shared" si="35"/>
        <v>0</v>
      </c>
      <c r="AA105" s="864">
        <f t="shared" si="35"/>
        <v>0</v>
      </c>
    </row>
    <row r="106" spans="2:27" x14ac:dyDescent="0.2">
      <c r="B106" s="72" t="str">
        <f t="shared" si="19"/>
        <v>credit (incl. export credit, mortages)</v>
      </c>
      <c r="C106" s="831">
        <f t="shared" si="21"/>
        <v>0</v>
      </c>
      <c r="D106" s="369" t="str">
        <f t="shared" si="22"/>
        <v/>
      </c>
      <c r="E106" s="370" t="str">
        <f t="shared" si="31"/>
        <v/>
      </c>
      <c r="F106" s="369" t="str">
        <f t="shared" si="23"/>
        <v/>
      </c>
      <c r="G106" s="370" t="str">
        <f t="shared" si="24"/>
        <v/>
      </c>
      <c r="H106" s="371" t="str">
        <f t="shared" si="20"/>
        <v/>
      </c>
      <c r="I106" s="371" t="str">
        <f t="shared" si="25"/>
        <v/>
      </c>
      <c r="J106" s="371" t="str">
        <f t="shared" si="26"/>
        <v/>
      </c>
      <c r="K106" s="371" t="str">
        <f t="shared" si="27"/>
        <v/>
      </c>
      <c r="L106" s="371" t="str">
        <f t="shared" si="28"/>
        <v/>
      </c>
      <c r="M106" s="367" t="str">
        <f t="shared" si="29"/>
        <v/>
      </c>
      <c r="N106" s="847"/>
      <c r="O106" s="848"/>
      <c r="P106" s="849"/>
      <c r="Q106" s="848"/>
      <c r="R106" s="848"/>
      <c r="S106" s="848"/>
      <c r="T106" s="848"/>
      <c r="U106" s="848"/>
      <c r="V106" s="849"/>
      <c r="W106" s="848"/>
      <c r="X106" s="849"/>
      <c r="Y106" s="848"/>
      <c r="Z106" s="849"/>
      <c r="AA106" s="655"/>
    </row>
    <row r="107" spans="2:27" x14ac:dyDescent="0.2">
      <c r="B107" s="72" t="str">
        <f t="shared" si="19"/>
        <v xml:space="preserve">surety </v>
      </c>
      <c r="C107" s="831">
        <f t="shared" si="21"/>
        <v>0</v>
      </c>
      <c r="D107" s="369" t="str">
        <f t="shared" si="22"/>
        <v/>
      </c>
      <c r="E107" s="370" t="str">
        <f t="shared" si="31"/>
        <v/>
      </c>
      <c r="F107" s="369" t="str">
        <f t="shared" si="23"/>
        <v/>
      </c>
      <c r="G107" s="370" t="str">
        <f t="shared" si="24"/>
        <v/>
      </c>
      <c r="H107" s="371" t="str">
        <f t="shared" si="20"/>
        <v/>
      </c>
      <c r="I107" s="371" t="str">
        <f t="shared" si="25"/>
        <v/>
      </c>
      <c r="J107" s="371" t="str">
        <f t="shared" si="26"/>
        <v/>
      </c>
      <c r="K107" s="371" t="str">
        <f t="shared" si="27"/>
        <v/>
      </c>
      <c r="L107" s="371" t="str">
        <f t="shared" si="28"/>
        <v/>
      </c>
      <c r="M107" s="367" t="str">
        <f t="shared" si="29"/>
        <v/>
      </c>
      <c r="N107" s="847"/>
      <c r="O107" s="848"/>
      <c r="P107" s="849"/>
      <c r="Q107" s="848"/>
      <c r="R107" s="848"/>
      <c r="S107" s="848"/>
      <c r="T107" s="848"/>
      <c r="U107" s="848"/>
      <c r="V107" s="849"/>
      <c r="W107" s="848"/>
      <c r="X107" s="849"/>
      <c r="Y107" s="848"/>
      <c r="Z107" s="849"/>
      <c r="AA107" s="655"/>
    </row>
    <row r="108" spans="2:27" x14ac:dyDescent="0.2">
      <c r="B108" s="72" t="str">
        <f t="shared" si="19"/>
        <v>political risks</v>
      </c>
      <c r="C108" s="831">
        <f t="shared" si="21"/>
        <v>0</v>
      </c>
      <c r="D108" s="369" t="str">
        <f t="shared" si="22"/>
        <v/>
      </c>
      <c r="E108" s="370" t="str">
        <f t="shared" si="31"/>
        <v/>
      </c>
      <c r="F108" s="369" t="str">
        <f t="shared" si="23"/>
        <v/>
      </c>
      <c r="G108" s="370" t="str">
        <f t="shared" si="24"/>
        <v/>
      </c>
      <c r="H108" s="371" t="str">
        <f t="shared" si="20"/>
        <v/>
      </c>
      <c r="I108" s="371" t="str">
        <f t="shared" si="25"/>
        <v/>
      </c>
      <c r="J108" s="371" t="str">
        <f t="shared" si="26"/>
        <v/>
      </c>
      <c r="K108" s="371" t="str">
        <f t="shared" si="27"/>
        <v/>
      </c>
      <c r="L108" s="371" t="str">
        <f t="shared" si="28"/>
        <v/>
      </c>
      <c r="M108" s="367" t="str">
        <f t="shared" si="29"/>
        <v/>
      </c>
      <c r="N108" s="847"/>
      <c r="O108" s="848"/>
      <c r="P108" s="849"/>
      <c r="Q108" s="848"/>
      <c r="R108" s="848"/>
      <c r="S108" s="848"/>
      <c r="T108" s="848"/>
      <c r="U108" s="848"/>
      <c r="V108" s="849"/>
      <c r="W108" s="848"/>
      <c r="X108" s="849"/>
      <c r="Y108" s="848"/>
      <c r="Z108" s="849"/>
      <c r="AA108" s="655"/>
    </row>
    <row r="109" spans="2:27" x14ac:dyDescent="0.2">
      <c r="B109" s="72" t="str">
        <f t="shared" si="19"/>
        <v>agriculture</v>
      </c>
      <c r="C109" s="831">
        <f t="shared" si="21"/>
        <v>0</v>
      </c>
      <c r="D109" s="369" t="str">
        <f t="shared" si="22"/>
        <v/>
      </c>
      <c r="E109" s="370" t="str">
        <f t="shared" si="31"/>
        <v/>
      </c>
      <c r="F109" s="369" t="str">
        <f t="shared" si="23"/>
        <v/>
      </c>
      <c r="G109" s="370" t="str">
        <f t="shared" si="24"/>
        <v/>
      </c>
      <c r="H109" s="371" t="str">
        <f t="shared" si="20"/>
        <v/>
      </c>
      <c r="I109" s="371" t="str">
        <f t="shared" si="25"/>
        <v/>
      </c>
      <c r="J109" s="371" t="str">
        <f t="shared" si="26"/>
        <v/>
      </c>
      <c r="K109" s="371" t="str">
        <f t="shared" si="27"/>
        <v/>
      </c>
      <c r="L109" s="371" t="str">
        <f t="shared" si="28"/>
        <v/>
      </c>
      <c r="M109" s="367" t="str">
        <f t="shared" si="29"/>
        <v/>
      </c>
      <c r="N109" s="847"/>
      <c r="O109" s="848"/>
      <c r="P109" s="849"/>
      <c r="Q109" s="848"/>
      <c r="R109" s="848"/>
      <c r="S109" s="848"/>
      <c r="T109" s="848"/>
      <c r="U109" s="848"/>
      <c r="V109" s="849"/>
      <c r="W109" s="848"/>
      <c r="X109" s="849"/>
      <c r="Y109" s="848"/>
      <c r="Z109" s="849"/>
      <c r="AA109" s="655"/>
    </row>
    <row r="110" spans="2:27" x14ac:dyDescent="0.2">
      <c r="B110" s="72" t="str">
        <f t="shared" si="19"/>
        <v>other  financial losses (incl. income protection)</v>
      </c>
      <c r="C110" s="831">
        <f t="shared" si="21"/>
        <v>0</v>
      </c>
      <c r="D110" s="369" t="str">
        <f t="shared" si="22"/>
        <v/>
      </c>
      <c r="E110" s="370" t="str">
        <f t="shared" si="31"/>
        <v/>
      </c>
      <c r="F110" s="369" t="str">
        <f t="shared" si="23"/>
        <v/>
      </c>
      <c r="G110" s="370" t="str">
        <f t="shared" si="24"/>
        <v/>
      </c>
      <c r="H110" s="371" t="str">
        <f t="shared" si="20"/>
        <v/>
      </c>
      <c r="I110" s="371" t="str">
        <f t="shared" si="25"/>
        <v/>
      </c>
      <c r="J110" s="371" t="str">
        <f t="shared" si="26"/>
        <v/>
      </c>
      <c r="K110" s="371" t="str">
        <f t="shared" si="27"/>
        <v/>
      </c>
      <c r="L110" s="371" t="str">
        <f t="shared" si="28"/>
        <v/>
      </c>
      <c r="M110" s="367" t="str">
        <f t="shared" si="29"/>
        <v/>
      </c>
      <c r="N110" s="847"/>
      <c r="O110" s="848"/>
      <c r="P110" s="849"/>
      <c r="Q110" s="848"/>
      <c r="R110" s="848"/>
      <c r="S110" s="848"/>
      <c r="T110" s="848"/>
      <c r="U110" s="848"/>
      <c r="V110" s="849"/>
      <c r="W110" s="848"/>
      <c r="X110" s="849"/>
      <c r="Y110" s="848"/>
      <c r="Z110" s="849"/>
      <c r="AA110" s="655"/>
    </row>
    <row r="111" spans="2:27" x14ac:dyDescent="0.2">
      <c r="B111" s="96" t="str">
        <f t="shared" si="19"/>
        <v>GENERAL LIABILITY</v>
      </c>
      <c r="C111" s="836">
        <f t="shared" si="21"/>
        <v>0</v>
      </c>
      <c r="D111" s="99" t="str">
        <f t="shared" si="22"/>
        <v/>
      </c>
      <c r="E111" s="100" t="str">
        <f t="shared" si="31"/>
        <v/>
      </c>
      <c r="F111" s="99" t="str">
        <f t="shared" si="23"/>
        <v/>
      </c>
      <c r="G111" s="100" t="str">
        <f t="shared" si="24"/>
        <v/>
      </c>
      <c r="H111" s="101" t="str">
        <f t="shared" si="20"/>
        <v/>
      </c>
      <c r="I111" s="101" t="str">
        <f t="shared" si="25"/>
        <v/>
      </c>
      <c r="J111" s="101" t="str">
        <f t="shared" si="26"/>
        <v/>
      </c>
      <c r="K111" s="101" t="str">
        <f t="shared" si="27"/>
        <v/>
      </c>
      <c r="L111" s="101" t="str">
        <f t="shared" si="28"/>
        <v/>
      </c>
      <c r="M111" s="97" t="str">
        <f t="shared" si="29"/>
        <v/>
      </c>
      <c r="N111" s="867">
        <f>SUM(N112:N117)</f>
        <v>0</v>
      </c>
      <c r="O111" s="868">
        <f t="shared" ref="O111:AA111" si="36">SUM(O112:O117)</f>
        <v>0</v>
      </c>
      <c r="P111" s="869">
        <f t="shared" si="36"/>
        <v>0</v>
      </c>
      <c r="Q111" s="868">
        <f t="shared" si="36"/>
        <v>0</v>
      </c>
      <c r="R111" s="868">
        <f t="shared" si="36"/>
        <v>0</v>
      </c>
      <c r="S111" s="868">
        <f t="shared" si="36"/>
        <v>0</v>
      </c>
      <c r="T111" s="868">
        <f t="shared" si="36"/>
        <v>0</v>
      </c>
      <c r="U111" s="868">
        <f t="shared" si="36"/>
        <v>0</v>
      </c>
      <c r="V111" s="868">
        <f t="shared" si="36"/>
        <v>0</v>
      </c>
      <c r="W111" s="868">
        <f t="shared" si="36"/>
        <v>0</v>
      </c>
      <c r="X111" s="869">
        <f t="shared" si="36"/>
        <v>0</v>
      </c>
      <c r="Y111" s="868">
        <f t="shared" si="36"/>
        <v>0</v>
      </c>
      <c r="Z111" s="869">
        <f t="shared" si="36"/>
        <v>0</v>
      </c>
      <c r="AA111" s="870">
        <f t="shared" si="36"/>
        <v>0</v>
      </c>
    </row>
    <row r="112" spans="2:27" x14ac:dyDescent="0.2">
      <c r="B112" s="72" t="str">
        <f t="shared" si="19"/>
        <v>personal liability (public liability)</v>
      </c>
      <c r="C112" s="831">
        <f t="shared" si="21"/>
        <v>0</v>
      </c>
      <c r="D112" s="369" t="str">
        <f t="shared" si="22"/>
        <v/>
      </c>
      <c r="E112" s="370" t="str">
        <f t="shared" si="31"/>
        <v/>
      </c>
      <c r="F112" s="369" t="str">
        <f t="shared" si="23"/>
        <v/>
      </c>
      <c r="G112" s="370" t="str">
        <f t="shared" si="24"/>
        <v/>
      </c>
      <c r="H112" s="371" t="str">
        <f t="shared" si="20"/>
        <v/>
      </c>
      <c r="I112" s="371" t="str">
        <f t="shared" si="25"/>
        <v/>
      </c>
      <c r="J112" s="371" t="str">
        <f t="shared" si="26"/>
        <v/>
      </c>
      <c r="K112" s="371" t="str">
        <f t="shared" si="27"/>
        <v/>
      </c>
      <c r="L112" s="371" t="str">
        <f t="shared" si="28"/>
        <v/>
      </c>
      <c r="M112" s="367" t="str">
        <f t="shared" si="29"/>
        <v/>
      </c>
      <c r="N112" s="847"/>
      <c r="O112" s="848"/>
      <c r="P112" s="849"/>
      <c r="Q112" s="848"/>
      <c r="R112" s="848"/>
      <c r="S112" s="848"/>
      <c r="T112" s="848"/>
      <c r="U112" s="848"/>
      <c r="V112" s="849"/>
      <c r="W112" s="848"/>
      <c r="X112" s="849"/>
      <c r="Y112" s="848"/>
      <c r="Z112" s="849"/>
      <c r="AA112" s="655"/>
    </row>
    <row r="113" spans="2:27" x14ac:dyDescent="0.2">
      <c r="B113" s="72" t="str">
        <f t="shared" si="19"/>
        <v>commercial liability (public liability)</v>
      </c>
      <c r="C113" s="831">
        <f t="shared" si="21"/>
        <v>0</v>
      </c>
      <c r="D113" s="369" t="str">
        <f t="shared" si="22"/>
        <v/>
      </c>
      <c r="E113" s="370" t="str">
        <f t="shared" si="31"/>
        <v/>
      </c>
      <c r="F113" s="369" t="str">
        <f t="shared" si="23"/>
        <v/>
      </c>
      <c r="G113" s="370" t="str">
        <f t="shared" si="24"/>
        <v/>
      </c>
      <c r="H113" s="371" t="str">
        <f t="shared" si="20"/>
        <v/>
      </c>
      <c r="I113" s="371" t="str">
        <f t="shared" si="25"/>
        <v/>
      </c>
      <c r="J113" s="371" t="str">
        <f t="shared" si="26"/>
        <v/>
      </c>
      <c r="K113" s="371" t="str">
        <f t="shared" si="27"/>
        <v/>
      </c>
      <c r="L113" s="371" t="str">
        <f t="shared" si="28"/>
        <v/>
      </c>
      <c r="M113" s="367" t="str">
        <f t="shared" si="29"/>
        <v/>
      </c>
      <c r="N113" s="847"/>
      <c r="O113" s="848"/>
      <c r="P113" s="849"/>
      <c r="Q113" s="848"/>
      <c r="R113" s="848"/>
      <c r="S113" s="848"/>
      <c r="T113" s="848"/>
      <c r="U113" s="848"/>
      <c r="V113" s="849"/>
      <c r="W113" s="848"/>
      <c r="X113" s="849"/>
      <c r="Y113" s="848"/>
      <c r="Z113" s="849"/>
      <c r="AA113" s="655"/>
    </row>
    <row r="114" spans="2:27" x14ac:dyDescent="0.2">
      <c r="B114" s="72" t="str">
        <f t="shared" si="19"/>
        <v>product liability</v>
      </c>
      <c r="C114" s="831">
        <f t="shared" si="21"/>
        <v>0</v>
      </c>
      <c r="D114" s="369" t="str">
        <f t="shared" si="22"/>
        <v/>
      </c>
      <c r="E114" s="370" t="str">
        <f t="shared" si="31"/>
        <v/>
      </c>
      <c r="F114" s="369" t="str">
        <f t="shared" si="23"/>
        <v/>
      </c>
      <c r="G114" s="370" t="str">
        <f t="shared" si="24"/>
        <v/>
      </c>
      <c r="H114" s="371" t="str">
        <f t="shared" si="20"/>
        <v/>
      </c>
      <c r="I114" s="371" t="str">
        <f t="shared" si="25"/>
        <v/>
      </c>
      <c r="J114" s="371" t="str">
        <f t="shared" si="26"/>
        <v/>
      </c>
      <c r="K114" s="371" t="str">
        <f t="shared" si="27"/>
        <v/>
      </c>
      <c r="L114" s="371" t="str">
        <f t="shared" si="28"/>
        <v/>
      </c>
      <c r="M114" s="367" t="str">
        <f t="shared" si="29"/>
        <v/>
      </c>
      <c r="N114" s="847"/>
      <c r="O114" s="848"/>
      <c r="P114" s="849"/>
      <c r="Q114" s="848"/>
      <c r="R114" s="848"/>
      <c r="S114" s="848"/>
      <c r="T114" s="848"/>
      <c r="U114" s="848"/>
      <c r="V114" s="849"/>
      <c r="W114" s="848"/>
      <c r="X114" s="849"/>
      <c r="Y114" s="848"/>
      <c r="Z114" s="849"/>
      <c r="AA114" s="655"/>
    </row>
    <row r="115" spans="2:27" x14ac:dyDescent="0.2">
      <c r="B115" s="72" t="str">
        <f t="shared" si="19"/>
        <v>professional indemnity incl. errors &amp; omissions (E&amp;O)</v>
      </c>
      <c r="C115" s="831">
        <f t="shared" si="21"/>
        <v>0</v>
      </c>
      <c r="D115" s="369" t="str">
        <f t="shared" si="22"/>
        <v/>
      </c>
      <c r="E115" s="370" t="str">
        <f t="shared" si="31"/>
        <v/>
      </c>
      <c r="F115" s="369" t="str">
        <f t="shared" si="23"/>
        <v/>
      </c>
      <c r="G115" s="370" t="str">
        <f t="shared" si="24"/>
        <v/>
      </c>
      <c r="H115" s="371" t="str">
        <f t="shared" si="20"/>
        <v/>
      </c>
      <c r="I115" s="371" t="str">
        <f t="shared" si="25"/>
        <v/>
      </c>
      <c r="J115" s="371" t="str">
        <f t="shared" si="26"/>
        <v/>
      </c>
      <c r="K115" s="371" t="str">
        <f t="shared" si="27"/>
        <v/>
      </c>
      <c r="L115" s="371" t="str">
        <f t="shared" si="28"/>
        <v/>
      </c>
      <c r="M115" s="367" t="str">
        <f t="shared" si="29"/>
        <v/>
      </c>
      <c r="N115" s="847"/>
      <c r="O115" s="848"/>
      <c r="P115" s="849"/>
      <c r="Q115" s="848"/>
      <c r="R115" s="848"/>
      <c r="S115" s="848"/>
      <c r="T115" s="848"/>
      <c r="U115" s="848"/>
      <c r="V115" s="849"/>
      <c r="W115" s="848"/>
      <c r="X115" s="849"/>
      <c r="Y115" s="848"/>
      <c r="Z115" s="849"/>
      <c r="AA115" s="655"/>
    </row>
    <row r="116" spans="2:27" x14ac:dyDescent="0.2">
      <c r="B116" s="72" t="str">
        <f t="shared" si="19"/>
        <v>directors and officers (D&amp;O)</v>
      </c>
      <c r="C116" s="831">
        <f t="shared" si="21"/>
        <v>0</v>
      </c>
      <c r="D116" s="369" t="str">
        <f t="shared" si="22"/>
        <v/>
      </c>
      <c r="E116" s="370" t="str">
        <f t="shared" si="31"/>
        <v/>
      </c>
      <c r="F116" s="369" t="str">
        <f t="shared" si="23"/>
        <v/>
      </c>
      <c r="G116" s="370" t="str">
        <f t="shared" si="24"/>
        <v/>
      </c>
      <c r="H116" s="371" t="str">
        <f t="shared" si="20"/>
        <v/>
      </c>
      <c r="I116" s="371" t="str">
        <f t="shared" si="25"/>
        <v/>
      </c>
      <c r="J116" s="371" t="str">
        <f t="shared" si="26"/>
        <v/>
      </c>
      <c r="K116" s="371" t="str">
        <f t="shared" si="27"/>
        <v/>
      </c>
      <c r="L116" s="371" t="str">
        <f t="shared" si="28"/>
        <v/>
      </c>
      <c r="M116" s="367" t="str">
        <f t="shared" si="29"/>
        <v/>
      </c>
      <c r="N116" s="847"/>
      <c r="O116" s="848"/>
      <c r="P116" s="849"/>
      <c r="Q116" s="848"/>
      <c r="R116" s="848"/>
      <c r="S116" s="848"/>
      <c r="T116" s="848"/>
      <c r="U116" s="848"/>
      <c r="V116" s="849"/>
      <c r="W116" s="848"/>
      <c r="X116" s="849"/>
      <c r="Y116" s="848"/>
      <c r="Z116" s="849"/>
      <c r="AA116" s="655"/>
    </row>
    <row r="117" spans="2:27" x14ac:dyDescent="0.2">
      <c r="B117" s="72" t="str">
        <f t="shared" si="19"/>
        <v>other/non-specific liability</v>
      </c>
      <c r="C117" s="831">
        <f t="shared" si="21"/>
        <v>0</v>
      </c>
      <c r="D117" s="369" t="str">
        <f t="shared" si="22"/>
        <v/>
      </c>
      <c r="E117" s="370" t="str">
        <f t="shared" si="31"/>
        <v/>
      </c>
      <c r="F117" s="369" t="str">
        <f t="shared" si="23"/>
        <v/>
      </c>
      <c r="G117" s="370" t="str">
        <f t="shared" si="24"/>
        <v/>
      </c>
      <c r="H117" s="371" t="str">
        <f t="shared" si="20"/>
        <v/>
      </c>
      <c r="I117" s="371" t="str">
        <f t="shared" si="25"/>
        <v/>
      </c>
      <c r="J117" s="371" t="str">
        <f t="shared" si="26"/>
        <v/>
      </c>
      <c r="K117" s="371" t="str">
        <f t="shared" si="27"/>
        <v/>
      </c>
      <c r="L117" s="371" t="str">
        <f t="shared" si="28"/>
        <v/>
      </c>
      <c r="M117" s="367" t="str">
        <f t="shared" si="29"/>
        <v/>
      </c>
      <c r="N117" s="847"/>
      <c r="O117" s="848"/>
      <c r="P117" s="849"/>
      <c r="Q117" s="848"/>
      <c r="R117" s="848"/>
      <c r="S117" s="848"/>
      <c r="T117" s="848"/>
      <c r="U117" s="848"/>
      <c r="V117" s="849"/>
      <c r="W117" s="848"/>
      <c r="X117" s="849"/>
      <c r="Y117" s="848"/>
      <c r="Z117" s="849"/>
      <c r="AA117" s="655"/>
    </row>
    <row r="118" spans="2:27" x14ac:dyDescent="0.2">
      <c r="B118" s="102" t="str">
        <f t="shared" si="19"/>
        <v>OTHER NON-LIFE</v>
      </c>
      <c r="C118" s="837">
        <f t="shared" si="21"/>
        <v>0</v>
      </c>
      <c r="D118" s="105" t="str">
        <f t="shared" si="22"/>
        <v/>
      </c>
      <c r="E118" s="106" t="str">
        <f t="shared" si="31"/>
        <v/>
      </c>
      <c r="F118" s="105" t="str">
        <f t="shared" si="23"/>
        <v/>
      </c>
      <c r="G118" s="106" t="str">
        <f t="shared" si="24"/>
        <v/>
      </c>
      <c r="H118" s="107" t="str">
        <f t="shared" si="20"/>
        <v/>
      </c>
      <c r="I118" s="107" t="str">
        <f t="shared" si="25"/>
        <v/>
      </c>
      <c r="J118" s="107" t="str">
        <f t="shared" si="26"/>
        <v/>
      </c>
      <c r="K118" s="107" t="str">
        <f t="shared" si="27"/>
        <v/>
      </c>
      <c r="L118" s="107" t="str">
        <f t="shared" si="28"/>
        <v/>
      </c>
      <c r="M118" s="103" t="str">
        <f t="shared" si="29"/>
        <v/>
      </c>
      <c r="N118" s="871">
        <f>SUM(N119:N121)</f>
        <v>0</v>
      </c>
      <c r="O118" s="872">
        <f t="shared" ref="O118:AA118" si="37">SUM(O119:O121)</f>
        <v>0</v>
      </c>
      <c r="P118" s="873">
        <f t="shared" si="37"/>
        <v>0</v>
      </c>
      <c r="Q118" s="872">
        <f t="shared" si="37"/>
        <v>0</v>
      </c>
      <c r="R118" s="872">
        <f t="shared" si="37"/>
        <v>0</v>
      </c>
      <c r="S118" s="872">
        <f t="shared" si="37"/>
        <v>0</v>
      </c>
      <c r="T118" s="872">
        <f t="shared" si="37"/>
        <v>0</v>
      </c>
      <c r="U118" s="872">
        <f t="shared" si="37"/>
        <v>0</v>
      </c>
      <c r="V118" s="872">
        <f t="shared" si="37"/>
        <v>0</v>
      </c>
      <c r="W118" s="872">
        <f t="shared" si="37"/>
        <v>0</v>
      </c>
      <c r="X118" s="873">
        <f t="shared" si="37"/>
        <v>0</v>
      </c>
      <c r="Y118" s="872">
        <f t="shared" si="37"/>
        <v>0</v>
      </c>
      <c r="Z118" s="873">
        <f t="shared" si="37"/>
        <v>0</v>
      </c>
      <c r="AA118" s="874">
        <f t="shared" si="37"/>
        <v>0</v>
      </c>
    </row>
    <row r="119" spans="2:27" x14ac:dyDescent="0.2">
      <c r="B119" s="72" t="str">
        <f t="shared" si="19"/>
        <v>legal expenses</v>
      </c>
      <c r="C119" s="831">
        <f t="shared" si="21"/>
        <v>0</v>
      </c>
      <c r="D119" s="369" t="str">
        <f t="shared" si="22"/>
        <v/>
      </c>
      <c r="E119" s="370" t="str">
        <f t="shared" si="31"/>
        <v/>
      </c>
      <c r="F119" s="369" t="str">
        <f t="shared" si="23"/>
        <v/>
      </c>
      <c r="G119" s="370" t="str">
        <f t="shared" si="24"/>
        <v/>
      </c>
      <c r="H119" s="371" t="str">
        <f t="shared" si="20"/>
        <v/>
      </c>
      <c r="I119" s="371" t="str">
        <f t="shared" si="25"/>
        <v/>
      </c>
      <c r="J119" s="371" t="str">
        <f t="shared" si="26"/>
        <v/>
      </c>
      <c r="K119" s="371" t="str">
        <f t="shared" si="27"/>
        <v/>
      </c>
      <c r="L119" s="371" t="str">
        <f t="shared" si="28"/>
        <v/>
      </c>
      <c r="M119" s="367" t="str">
        <f t="shared" si="29"/>
        <v/>
      </c>
      <c r="N119" s="847"/>
      <c r="O119" s="848"/>
      <c r="P119" s="849"/>
      <c r="Q119" s="848"/>
      <c r="R119" s="848"/>
      <c r="S119" s="848"/>
      <c r="T119" s="848"/>
      <c r="U119" s="848"/>
      <c r="V119" s="849"/>
      <c r="W119" s="848"/>
      <c r="X119" s="849"/>
      <c r="Y119" s="848"/>
      <c r="Z119" s="849"/>
      <c r="AA119" s="655"/>
    </row>
    <row r="120" spans="2:27" x14ac:dyDescent="0.2">
      <c r="B120" s="72" t="str">
        <f t="shared" si="19"/>
        <v>other non-life (assistance, miscellaneous)</v>
      </c>
      <c r="C120" s="831">
        <f t="shared" si="21"/>
        <v>0</v>
      </c>
      <c r="D120" s="369" t="str">
        <f t="shared" si="22"/>
        <v/>
      </c>
      <c r="E120" s="370" t="str">
        <f t="shared" si="31"/>
        <v/>
      </c>
      <c r="F120" s="369" t="str">
        <f t="shared" si="23"/>
        <v/>
      </c>
      <c r="G120" s="370" t="str">
        <f t="shared" si="24"/>
        <v/>
      </c>
      <c r="H120" s="371" t="str">
        <f t="shared" si="20"/>
        <v/>
      </c>
      <c r="I120" s="371" t="str">
        <f t="shared" si="25"/>
        <v/>
      </c>
      <c r="J120" s="371" t="str">
        <f t="shared" si="26"/>
        <v/>
      </c>
      <c r="K120" s="371" t="str">
        <f t="shared" si="27"/>
        <v/>
      </c>
      <c r="L120" s="371" t="str">
        <f t="shared" si="28"/>
        <v/>
      </c>
      <c r="M120" s="367" t="str">
        <f t="shared" si="29"/>
        <v/>
      </c>
      <c r="N120" s="847"/>
      <c r="O120" s="848"/>
      <c r="P120" s="849"/>
      <c r="Q120" s="848"/>
      <c r="R120" s="848"/>
      <c r="S120" s="848"/>
      <c r="T120" s="848"/>
      <c r="U120" s="848"/>
      <c r="V120" s="849"/>
      <c r="W120" s="848"/>
      <c r="X120" s="849"/>
      <c r="Y120" s="848"/>
      <c r="Z120" s="849"/>
      <c r="AA120" s="655"/>
    </row>
    <row r="121" spans="2:27" x14ac:dyDescent="0.2">
      <c r="B121" s="72" t="str">
        <f t="shared" si="19"/>
        <v>multiline</v>
      </c>
      <c r="C121" s="831">
        <f t="shared" si="21"/>
        <v>0</v>
      </c>
      <c r="D121" s="369" t="str">
        <f t="shared" si="22"/>
        <v/>
      </c>
      <c r="E121" s="370" t="str">
        <f t="shared" si="31"/>
        <v/>
      </c>
      <c r="F121" s="369" t="str">
        <f t="shared" si="23"/>
        <v/>
      </c>
      <c r="G121" s="370" t="str">
        <f t="shared" si="24"/>
        <v/>
      </c>
      <c r="H121" s="371" t="str">
        <f t="shared" si="20"/>
        <v/>
      </c>
      <c r="I121" s="371" t="str">
        <f t="shared" si="25"/>
        <v/>
      </c>
      <c r="J121" s="371" t="str">
        <f t="shared" si="26"/>
        <v/>
      </c>
      <c r="K121" s="371" t="str">
        <f t="shared" si="27"/>
        <v/>
      </c>
      <c r="L121" s="371" t="str">
        <f t="shared" si="28"/>
        <v/>
      </c>
      <c r="M121" s="367" t="str">
        <f t="shared" si="29"/>
        <v/>
      </c>
      <c r="N121" s="847"/>
      <c r="O121" s="848"/>
      <c r="P121" s="849"/>
      <c r="Q121" s="848"/>
      <c r="R121" s="848"/>
      <c r="S121" s="848"/>
      <c r="T121" s="848"/>
      <c r="U121" s="848"/>
      <c r="V121" s="849"/>
      <c r="W121" s="848"/>
      <c r="X121" s="849"/>
      <c r="Y121" s="848"/>
      <c r="Z121" s="849"/>
      <c r="AA121" s="655"/>
    </row>
    <row r="122" spans="2:27" ht="13.5" thickBot="1" x14ac:dyDescent="0.25">
      <c r="B122" s="108" t="str">
        <f t="shared" si="19"/>
        <v>TOTAL NON-LIFE</v>
      </c>
      <c r="C122" s="838">
        <f t="shared" si="21"/>
        <v>0</v>
      </c>
      <c r="D122" s="120" t="str">
        <f t="shared" si="22"/>
        <v/>
      </c>
      <c r="E122" s="121" t="str">
        <f>IF(C122&lt;&gt;0,(N122+P122+R122+T122+V122+X122+Z122)*100/C122,"")</f>
        <v/>
      </c>
      <c r="F122" s="120" t="str">
        <f t="shared" si="23"/>
        <v/>
      </c>
      <c r="G122" s="111" t="str">
        <f t="shared" si="24"/>
        <v/>
      </c>
      <c r="H122" s="112" t="str">
        <f t="shared" si="20"/>
        <v/>
      </c>
      <c r="I122" s="112" t="str">
        <f t="shared" si="25"/>
        <v/>
      </c>
      <c r="J122" s="112" t="str">
        <f t="shared" si="26"/>
        <v/>
      </c>
      <c r="K122" s="112" t="str">
        <f t="shared" si="27"/>
        <v/>
      </c>
      <c r="L122" s="112" t="str">
        <f t="shared" si="28"/>
        <v/>
      </c>
      <c r="M122" s="113" t="str">
        <f t="shared" si="29"/>
        <v/>
      </c>
      <c r="N122" s="875">
        <f>N75+N83+N87+N99+N105+N111+N118</f>
        <v>0</v>
      </c>
      <c r="O122" s="876">
        <f>O75+O83+O87+O99+O105+O111+O118</f>
        <v>0</v>
      </c>
      <c r="P122" s="877">
        <f>P75+P83+P87+P99+P105+P111+P118</f>
        <v>0</v>
      </c>
      <c r="Q122" s="876">
        <f>Q75+Q83+Q87+Q99+Q105+Q111+Q118</f>
        <v>0</v>
      </c>
      <c r="R122" s="876">
        <f>R75+R83+R87+R99+R105+R111+R118</f>
        <v>0</v>
      </c>
      <c r="S122" s="876">
        <f t="shared" ref="S122:AA122" si="38">S75+S83+S87+S99+S105+S111+S118</f>
        <v>0</v>
      </c>
      <c r="T122" s="876">
        <f t="shared" si="38"/>
        <v>0</v>
      </c>
      <c r="U122" s="876">
        <f t="shared" si="38"/>
        <v>0</v>
      </c>
      <c r="V122" s="876">
        <f t="shared" si="38"/>
        <v>0</v>
      </c>
      <c r="W122" s="876">
        <f t="shared" si="38"/>
        <v>0</v>
      </c>
      <c r="X122" s="877">
        <f t="shared" si="38"/>
        <v>0</v>
      </c>
      <c r="Y122" s="876">
        <f t="shared" si="38"/>
        <v>0</v>
      </c>
      <c r="Z122" s="877">
        <f t="shared" si="38"/>
        <v>0</v>
      </c>
      <c r="AA122" s="878">
        <f t="shared" si="38"/>
        <v>0</v>
      </c>
    </row>
  </sheetData>
  <pageMargins left="0.23622047244094491" right="0.23622047244094491" top="0.74803149606299213" bottom="0.74803149606299213" header="0.31496062992125984" footer="0.31496062992125984"/>
  <pageSetup paperSize="8" scale="3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A2D3EE"/>
  </sheetPr>
  <dimension ref="A1:AN56"/>
  <sheetViews>
    <sheetView showGridLines="0" zoomScale="90" zoomScaleNormal="90" workbookViewId="0">
      <selection activeCell="A2" sqref="A2"/>
    </sheetView>
  </sheetViews>
  <sheetFormatPr defaultColWidth="8.85546875" defaultRowHeight="12.75" x14ac:dyDescent="0.2"/>
  <cols>
    <col min="1" max="1" width="5.85546875" style="4" customWidth="1"/>
    <col min="2" max="2" width="43.5703125" style="4" customWidth="1"/>
    <col min="3" max="3" width="12.7109375" style="4" customWidth="1"/>
    <col min="4" max="4" width="13.140625" style="4" customWidth="1"/>
    <col min="5" max="5" width="22.140625" style="4" customWidth="1"/>
    <col min="6" max="6" width="21.85546875" style="4" customWidth="1"/>
    <col min="7" max="7" width="21.5703125" style="4" customWidth="1"/>
    <col min="8" max="8" width="21.85546875" style="4" customWidth="1"/>
    <col min="9" max="9" width="13.28515625" style="4" customWidth="1"/>
    <col min="10" max="10" width="21.42578125" style="4" customWidth="1"/>
    <col min="11" max="11" width="13.85546875" style="4" customWidth="1"/>
    <col min="12" max="12" width="21.85546875" style="4" customWidth="1"/>
    <col min="13" max="15" width="8.85546875" style="4"/>
    <col min="16" max="40" width="4.5703125" style="4" customWidth="1"/>
    <col min="41" max="16384" width="8.85546875" style="4"/>
  </cols>
  <sheetData>
    <row r="1" spans="1:40" s="8" customFormat="1" ht="24" customHeight="1" x14ac:dyDescent="0.25">
      <c r="A1" s="10">
        <v>6</v>
      </c>
      <c r="B1" s="11" t="s">
        <v>394</v>
      </c>
    </row>
    <row r="2" spans="1:40" s="216" customFormat="1" x14ac:dyDescent="0.2">
      <c r="B2" s="217" t="str">
        <f>CA_company_name&amp;" - SST "&amp;CA_current_year&amp;CA_suffix</f>
        <v>Example Re - SST 2025</v>
      </c>
      <c r="F2" s="218"/>
      <c r="G2" s="218"/>
      <c r="H2" s="218"/>
      <c r="I2" s="218"/>
      <c r="J2" s="218"/>
      <c r="K2" s="218"/>
      <c r="L2" s="218"/>
      <c r="M2" s="218"/>
      <c r="N2" s="218"/>
      <c r="P2" s="219"/>
      <c r="R2" s="219"/>
      <c r="X2" s="219"/>
      <c r="Z2" s="219"/>
      <c r="AB2" s="219"/>
    </row>
    <row r="3" spans="1:40" ht="12.6" customHeight="1" x14ac:dyDescent="0.2">
      <c r="B3" s="7"/>
    </row>
    <row r="4" spans="1:40" ht="12.6" customHeight="1" x14ac:dyDescent="0.2">
      <c r="B4" s="7"/>
    </row>
    <row r="5" spans="1:40" ht="12.6" customHeight="1" x14ac:dyDescent="0.25">
      <c r="B5" s="407" t="s">
        <v>285</v>
      </c>
      <c r="C5" s="5"/>
      <c r="D5" s="5"/>
    </row>
    <row r="6" spans="1:40" ht="14.25" customHeight="1" x14ac:dyDescent="0.2">
      <c r="B6" s="5"/>
      <c r="C6" s="404"/>
      <c r="D6" s="404"/>
    </row>
    <row r="7" spans="1:40" s="405" customFormat="1" ht="37.5" customHeight="1" x14ac:dyDescent="0.2">
      <c r="B7" s="406"/>
      <c r="C7" s="410" t="s">
        <v>1</v>
      </c>
      <c r="D7" s="409" t="str">
        <f>"Factor to expected  shortfall "&amp;(1-CA_alpha)*100&amp;"%"</f>
        <v>Factor to expected  shortfall 99%</v>
      </c>
      <c r="E7" s="410" t="str">
        <f>"Mean, in " &amp;CA_SST_currency &amp;CA_nunit_lab</f>
        <v xml:space="preserve">Mean, in CHFm </v>
      </c>
      <c r="F7" s="410" t="str">
        <f>"Standard deviation,
in " &amp;CA_SST_currency &amp;CA_nunit_lab</f>
        <v xml:space="preserve">Standard deviation,
in CHFm </v>
      </c>
      <c r="G7" s="410" t="s">
        <v>7</v>
      </c>
      <c r="H7" s="410" t="s">
        <v>283</v>
      </c>
      <c r="I7" s="410" t="s">
        <v>284</v>
      </c>
      <c r="J7" s="410" t="str">
        <f>"Value at risk "&amp;(1-CA_alpha)*100&amp;"%, in " &amp;CA_SST_currency &amp;CA_nunit_lab</f>
        <v xml:space="preserve">Value at risk 99%, in CHFm </v>
      </c>
      <c r="K7" s="411" t="str">
        <f>"Expected shortfall "&amp;(1-CA_alpha)*100&amp;"%, in " &amp;CA_SST_currency &amp;CA_nunit_lab</f>
        <v xml:space="preserve">Expected shortfall 99%, in CHFm </v>
      </c>
      <c r="L7" s="411" t="str">
        <f>"Centered expected shortfall "&amp;(1-CA_alpha)*100&amp;"%, in " &amp;CA_SST_currency &amp;CA_nunit_lab</f>
        <v xml:space="preserve">Centered expected shortfall 99%, in CHFm </v>
      </c>
    </row>
    <row r="8" spans="1:40" ht="14.25" customHeight="1" x14ac:dyDescent="0.2">
      <c r="B8" s="43" t="s">
        <v>289</v>
      </c>
      <c r="C8" s="791">
        <v>1</v>
      </c>
      <c r="D8" s="644" t="str">
        <f>IF(G8&gt;0,(1/CA_alpha)*(1-_xlfn.NORM.S.DIST(_xlfn.NORM.S.INV(1-CA_alpha)-I8,TRUE)),"")</f>
        <v/>
      </c>
      <c r="E8" s="904">
        <f>H44</f>
        <v>0</v>
      </c>
      <c r="F8" s="905">
        <f>L44</f>
        <v>0</v>
      </c>
      <c r="G8" s="418">
        <f>K44</f>
        <v>0</v>
      </c>
      <c r="H8" s="770" t="str">
        <f>IF(G8&gt;0,LN(E8)-0.5*I8^2,"")</f>
        <v/>
      </c>
      <c r="I8" s="771" t="str">
        <f>IF(G8&gt;0,SQRT(LN(G8^2+1)),"")</f>
        <v/>
      </c>
      <c r="J8" s="905" t="str">
        <f>IF(G8&gt;0,EXP(H8+I8*_xlfn.NORM.INV(1-CA_alpha,0,1)),"")</f>
        <v/>
      </c>
      <c r="K8" s="908" t="str">
        <f>IF(G8&gt;0,D8*E8,"")</f>
        <v/>
      </c>
      <c r="L8" s="908" t="str">
        <f>IF(G8&gt;0,(D8-1)*E8,"")</f>
        <v/>
      </c>
    </row>
    <row r="9" spans="1:40" ht="14.25" customHeight="1" x14ac:dyDescent="0.2">
      <c r="B9" s="412" t="s">
        <v>330</v>
      </c>
      <c r="C9" s="792">
        <f>CA_discount_factors!D6</f>
        <v>1</v>
      </c>
      <c r="D9" s="645" t="str">
        <f>D8</f>
        <v/>
      </c>
      <c r="E9" s="906">
        <f>C9*E8</f>
        <v>0</v>
      </c>
      <c r="F9" s="907">
        <f>C9*F8</f>
        <v>0</v>
      </c>
      <c r="G9" s="420">
        <f>G8</f>
        <v>0</v>
      </c>
      <c r="H9" s="419" t="str">
        <f>IF(G9&gt;0,H8+LN(C9),"")</f>
        <v/>
      </c>
      <c r="I9" s="419" t="str">
        <f>IF(G9&gt;0,I8,"")</f>
        <v/>
      </c>
      <c r="J9" s="907" t="str">
        <f>IF(G9&gt;0,C9*J8,"")</f>
        <v/>
      </c>
      <c r="K9" s="907" t="str">
        <f>IF(G9&gt;0,C9*K8,"")</f>
        <v/>
      </c>
      <c r="L9" s="907" t="str">
        <f>IF(G9&gt;0,C9*L8,"")</f>
        <v/>
      </c>
    </row>
    <row r="10" spans="1:40" ht="14.25" customHeight="1" x14ac:dyDescent="0.2">
      <c r="B10" s="137" t="s">
        <v>346</v>
      </c>
      <c r="C10" s="404"/>
      <c r="D10" s="404"/>
    </row>
    <row r="11" spans="1:40" ht="14.1" customHeight="1" x14ac:dyDescent="0.2">
      <c r="E11" s="423"/>
      <c r="F11" s="423"/>
      <c r="G11" s="424"/>
      <c r="H11" s="425"/>
      <c r="I11" s="426"/>
      <c r="J11" s="423"/>
      <c r="K11" s="427"/>
      <c r="L11" s="427"/>
    </row>
    <row r="12" spans="1:40" ht="14.1" customHeight="1" x14ac:dyDescent="0.2">
      <c r="D12" s="549"/>
      <c r="E12" s="423"/>
      <c r="F12" s="423"/>
      <c r="G12" s="424"/>
      <c r="H12" s="425"/>
      <c r="I12" s="426"/>
      <c r="J12" s="423"/>
      <c r="K12" s="427"/>
      <c r="L12" s="427"/>
    </row>
    <row r="13" spans="1:40" ht="14.25" customHeight="1" x14ac:dyDescent="0.25">
      <c r="B13" s="408" t="s">
        <v>12</v>
      </c>
      <c r="C13" s="5"/>
      <c r="D13" s="548"/>
      <c r="M13" s="5"/>
      <c r="N13" s="5"/>
      <c r="O13" s="5"/>
      <c r="P13" s="5"/>
    </row>
    <row r="14" spans="1:40" ht="14.25" customHeight="1" x14ac:dyDescent="0.2">
      <c r="B14" s="5"/>
      <c r="C14" s="5"/>
      <c r="D14" s="5"/>
      <c r="M14" s="5"/>
      <c r="N14" s="5"/>
      <c r="O14" s="5"/>
      <c r="P14" s="5"/>
    </row>
    <row r="15" spans="1:40" s="380" customFormat="1" ht="17.45" customHeight="1" x14ac:dyDescent="0.2">
      <c r="B15" s="381" t="s">
        <v>600</v>
      </c>
      <c r="C15" s="428"/>
      <c r="D15" s="436"/>
      <c r="E15" s="1063" t="s">
        <v>601</v>
      </c>
      <c r="F15" s="1064"/>
      <c r="G15" s="1064"/>
      <c r="H15" s="1065"/>
      <c r="I15" s="1066" t="s">
        <v>246</v>
      </c>
      <c r="J15" s="1064"/>
      <c r="K15" s="1065"/>
      <c r="L15" s="385" t="s">
        <v>170</v>
      </c>
      <c r="M15" s="382"/>
      <c r="N15" s="382"/>
      <c r="O15" s="382"/>
      <c r="P15" s="382"/>
    </row>
    <row r="16" spans="1:40" s="222" customFormat="1" ht="17.45" customHeight="1" thickBot="1" x14ac:dyDescent="0.25">
      <c r="B16" s="386"/>
      <c r="C16" s="421"/>
      <c r="D16" s="437"/>
      <c r="E16" s="1060" t="str">
        <f>"Best estimate of outstanding payments at t=0 for claims of the prior accident years, in "  &amp;CA_SST_currency &amp;CA_nunit_lab</f>
        <v xml:space="preserve">Best estimate of outstanding payments at t=0 for claims of the prior accident years, in CHFm </v>
      </c>
      <c r="F16" s="1060"/>
      <c r="G16" s="1060"/>
      <c r="H16" s="1061"/>
      <c r="I16" s="1062" t="s">
        <v>247</v>
      </c>
      <c r="J16" s="1060"/>
      <c r="K16" s="1061"/>
      <c r="L16" s="387" t="str">
        <f>"in "  &amp;CA_SST_currency &amp;CA_nunit_lab</f>
        <v xml:space="preserve">in CHFm </v>
      </c>
      <c r="M16" s="224"/>
      <c r="N16" s="224"/>
      <c r="O16" s="390" t="s">
        <v>282</v>
      </c>
      <c r="P16" s="390"/>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row>
    <row r="17" spans="1:40" s="221" customFormat="1" ht="40.5" customHeight="1" thickTop="1" x14ac:dyDescent="0.2">
      <c r="B17" s="379" t="s">
        <v>125</v>
      </c>
      <c r="C17" s="434" t="s">
        <v>140</v>
      </c>
      <c r="D17" s="422" t="str">
        <f>"Exchange rate  to "&amp;CA_SST_currency</f>
        <v>Exchange rate  to CHF</v>
      </c>
      <c r="E17" s="383" t="s">
        <v>251</v>
      </c>
      <c r="F17" s="378" t="s">
        <v>252</v>
      </c>
      <c r="G17" s="379" t="s">
        <v>245</v>
      </c>
      <c r="H17" s="384" t="s">
        <v>106</v>
      </c>
      <c r="I17" s="383" t="s">
        <v>244</v>
      </c>
      <c r="J17" s="379" t="s">
        <v>245</v>
      </c>
      <c r="K17" s="384" t="s">
        <v>106</v>
      </c>
      <c r="L17" s="377" t="s">
        <v>248</v>
      </c>
      <c r="M17" s="223"/>
      <c r="N17" s="223"/>
      <c r="O17" s="392"/>
      <c r="P17" s="393" t="s">
        <v>257</v>
      </c>
      <c r="Q17" s="393" t="s">
        <v>258</v>
      </c>
      <c r="R17" s="393" t="s">
        <v>259</v>
      </c>
      <c r="S17" s="393" t="s">
        <v>260</v>
      </c>
      <c r="T17" s="393" t="s">
        <v>261</v>
      </c>
      <c r="U17" s="393" t="s">
        <v>262</v>
      </c>
      <c r="V17" s="393" t="s">
        <v>263</v>
      </c>
      <c r="W17" s="393" t="s">
        <v>264</v>
      </c>
      <c r="X17" s="393" t="s">
        <v>265</v>
      </c>
      <c r="Y17" s="393" t="s">
        <v>266</v>
      </c>
      <c r="Z17" s="393" t="s">
        <v>267</v>
      </c>
      <c r="AA17" s="393" t="s">
        <v>268</v>
      </c>
      <c r="AB17" s="393" t="s">
        <v>269</v>
      </c>
      <c r="AC17" s="393" t="s">
        <v>270</v>
      </c>
      <c r="AD17" s="393" t="s">
        <v>271</v>
      </c>
      <c r="AE17" s="393" t="s">
        <v>272</v>
      </c>
      <c r="AF17" s="393" t="s">
        <v>273</v>
      </c>
      <c r="AG17" s="393" t="s">
        <v>274</v>
      </c>
      <c r="AH17" s="393" t="s">
        <v>275</v>
      </c>
      <c r="AI17" s="393" t="s">
        <v>276</v>
      </c>
      <c r="AJ17" s="393" t="s">
        <v>277</v>
      </c>
      <c r="AK17" s="393" t="s">
        <v>278</v>
      </c>
      <c r="AL17" s="393" t="s">
        <v>279</v>
      </c>
      <c r="AM17" s="393" t="s">
        <v>280</v>
      </c>
      <c r="AN17" s="393" t="s">
        <v>281</v>
      </c>
    </row>
    <row r="18" spans="1:40" ht="14.25" customHeight="1" x14ac:dyDescent="0.2">
      <c r="A18" s="513">
        <f>0</f>
        <v>0</v>
      </c>
      <c r="B18" s="429" t="s">
        <v>355</v>
      </c>
      <c r="C18" s="430" t="s">
        <v>5</v>
      </c>
      <c r="D18" s="766">
        <f t="shared" ref="D18:D43" si="0">IF(C18&lt;&gt;"",VLOOKUP(C18&amp;"/"&amp;CA_SST_currency,CA_exchange_rates,2,FALSE),"")</f>
        <v>1.1355999999999999</v>
      </c>
      <c r="E18" s="885">
        <v>100</v>
      </c>
      <c r="F18" s="886">
        <v>80</v>
      </c>
      <c r="G18" s="887"/>
      <c r="H18" s="888">
        <f>IF(ISBLANK(G18),F18,G18)</f>
        <v>80</v>
      </c>
      <c r="I18" s="388">
        <f t="shared" ref="I18:I43" si="1">CA_PY_seg_CV</f>
        <v>0.15</v>
      </c>
      <c r="J18" s="389"/>
      <c r="K18" s="417">
        <f>IF(ISBLANK(J18),I18,J18)</f>
        <v>0.15</v>
      </c>
      <c r="L18" s="900">
        <f>H18*K18</f>
        <v>12</v>
      </c>
      <c r="M18" s="5"/>
      <c r="N18" s="5"/>
      <c r="O18" s="394"/>
      <c r="P18" s="393"/>
      <c r="Q18" s="393"/>
      <c r="R18" s="393"/>
      <c r="S18" s="393"/>
      <c r="T18" s="393"/>
      <c r="U18" s="393"/>
      <c r="V18" s="393"/>
      <c r="W18" s="393"/>
      <c r="X18" s="393"/>
      <c r="Y18" s="393"/>
      <c r="Z18" s="393"/>
      <c r="AA18" s="393"/>
      <c r="AB18" s="393"/>
      <c r="AC18" s="393"/>
      <c r="AD18" s="393"/>
      <c r="AE18" s="393"/>
      <c r="AF18" s="393"/>
      <c r="AG18" s="393"/>
      <c r="AH18" s="393"/>
      <c r="AI18" s="393"/>
      <c r="AJ18" s="393"/>
      <c r="AK18" s="393"/>
      <c r="AL18" s="393"/>
      <c r="AM18" s="393"/>
      <c r="AN18" s="393"/>
    </row>
    <row r="19" spans="1:40" ht="14.25" customHeight="1" x14ac:dyDescent="0.2">
      <c r="A19" s="513">
        <f>A18+1</f>
        <v>1</v>
      </c>
      <c r="B19" s="35"/>
      <c r="C19" s="431"/>
      <c r="D19" s="767" t="str">
        <f t="shared" si="0"/>
        <v/>
      </c>
      <c r="E19" s="889"/>
      <c r="F19" s="890"/>
      <c r="G19" s="891"/>
      <c r="H19" s="892">
        <f>IF(ISBLANK(G19),F19,G19)</f>
        <v>0</v>
      </c>
      <c r="I19" s="413">
        <f t="shared" si="1"/>
        <v>0.15</v>
      </c>
      <c r="J19" s="414"/>
      <c r="K19" s="415">
        <f>IF(ISBLANK(J19),I19,J19)</f>
        <v>0.15</v>
      </c>
      <c r="L19" s="901">
        <f>H19*K19</f>
        <v>0</v>
      </c>
      <c r="M19" s="5"/>
      <c r="N19" s="5"/>
      <c r="O19" s="394" t="s">
        <v>257</v>
      </c>
      <c r="P19" s="395">
        <v>1</v>
      </c>
      <c r="Q19" s="396">
        <f t="shared" ref="Q19:AN19" si="2">CA_PY_Corr</f>
        <v>0.5</v>
      </c>
      <c r="R19" s="396">
        <f t="shared" si="2"/>
        <v>0.5</v>
      </c>
      <c r="S19" s="396">
        <f t="shared" si="2"/>
        <v>0.5</v>
      </c>
      <c r="T19" s="396">
        <f t="shared" si="2"/>
        <v>0.5</v>
      </c>
      <c r="U19" s="396">
        <f t="shared" si="2"/>
        <v>0.5</v>
      </c>
      <c r="V19" s="396">
        <f t="shared" si="2"/>
        <v>0.5</v>
      </c>
      <c r="W19" s="396">
        <f t="shared" si="2"/>
        <v>0.5</v>
      </c>
      <c r="X19" s="396">
        <f t="shared" si="2"/>
        <v>0.5</v>
      </c>
      <c r="Y19" s="396">
        <f t="shared" si="2"/>
        <v>0.5</v>
      </c>
      <c r="Z19" s="396">
        <f t="shared" si="2"/>
        <v>0.5</v>
      </c>
      <c r="AA19" s="396">
        <f t="shared" si="2"/>
        <v>0.5</v>
      </c>
      <c r="AB19" s="396">
        <f t="shared" si="2"/>
        <v>0.5</v>
      </c>
      <c r="AC19" s="396">
        <f t="shared" si="2"/>
        <v>0.5</v>
      </c>
      <c r="AD19" s="396">
        <f t="shared" si="2"/>
        <v>0.5</v>
      </c>
      <c r="AE19" s="396">
        <f t="shared" si="2"/>
        <v>0.5</v>
      </c>
      <c r="AF19" s="396">
        <f t="shared" si="2"/>
        <v>0.5</v>
      </c>
      <c r="AG19" s="396">
        <f t="shared" si="2"/>
        <v>0.5</v>
      </c>
      <c r="AH19" s="396">
        <f t="shared" si="2"/>
        <v>0.5</v>
      </c>
      <c r="AI19" s="396">
        <f t="shared" si="2"/>
        <v>0.5</v>
      </c>
      <c r="AJ19" s="396">
        <f t="shared" si="2"/>
        <v>0.5</v>
      </c>
      <c r="AK19" s="396">
        <f t="shared" si="2"/>
        <v>0.5</v>
      </c>
      <c r="AL19" s="396">
        <f t="shared" si="2"/>
        <v>0.5</v>
      </c>
      <c r="AM19" s="396">
        <f t="shared" si="2"/>
        <v>0.5</v>
      </c>
      <c r="AN19" s="397">
        <f t="shared" si="2"/>
        <v>0.5</v>
      </c>
    </row>
    <row r="20" spans="1:40" ht="14.25" customHeight="1" x14ac:dyDescent="0.2">
      <c r="A20" s="513">
        <f t="shared" ref="A20:A43" si="3">A19+1</f>
        <v>2</v>
      </c>
      <c r="B20" s="35"/>
      <c r="C20" s="431"/>
      <c r="D20" s="768" t="str">
        <f t="shared" si="0"/>
        <v/>
      </c>
      <c r="E20" s="889"/>
      <c r="F20" s="890"/>
      <c r="G20" s="891"/>
      <c r="H20" s="893">
        <f t="shared" ref="H20:H43" si="4">IF(ISBLANK(G20),F20,G20)</f>
        <v>0</v>
      </c>
      <c r="I20" s="416">
        <f t="shared" si="1"/>
        <v>0.15</v>
      </c>
      <c r="J20" s="414"/>
      <c r="K20" s="415">
        <f t="shared" ref="K20:K43" si="5">IF(ISBLANK(J20),I20,J20)</f>
        <v>0.15</v>
      </c>
      <c r="L20" s="901">
        <f>H20*K20</f>
        <v>0</v>
      </c>
      <c r="M20" s="5"/>
      <c r="N20" s="5"/>
      <c r="O20" s="394" t="s">
        <v>258</v>
      </c>
      <c r="P20" s="398">
        <f t="shared" ref="P20:P43" si="6">CA_PY_Corr</f>
        <v>0.5</v>
      </c>
      <c r="Q20" s="399">
        <v>1</v>
      </c>
      <c r="R20" s="399">
        <f t="shared" ref="R20:AN20" si="7">CA_PY_Corr</f>
        <v>0.5</v>
      </c>
      <c r="S20" s="399">
        <f t="shared" si="7"/>
        <v>0.5</v>
      </c>
      <c r="T20" s="399">
        <f t="shared" si="7"/>
        <v>0.5</v>
      </c>
      <c r="U20" s="399">
        <f t="shared" si="7"/>
        <v>0.5</v>
      </c>
      <c r="V20" s="399">
        <f t="shared" si="7"/>
        <v>0.5</v>
      </c>
      <c r="W20" s="399">
        <f t="shared" si="7"/>
        <v>0.5</v>
      </c>
      <c r="X20" s="399">
        <f t="shared" si="7"/>
        <v>0.5</v>
      </c>
      <c r="Y20" s="399">
        <f t="shared" si="7"/>
        <v>0.5</v>
      </c>
      <c r="Z20" s="399">
        <f t="shared" si="7"/>
        <v>0.5</v>
      </c>
      <c r="AA20" s="399">
        <f t="shared" si="7"/>
        <v>0.5</v>
      </c>
      <c r="AB20" s="399">
        <f t="shared" si="7"/>
        <v>0.5</v>
      </c>
      <c r="AC20" s="399">
        <f t="shared" si="7"/>
        <v>0.5</v>
      </c>
      <c r="AD20" s="399">
        <f t="shared" si="7"/>
        <v>0.5</v>
      </c>
      <c r="AE20" s="399">
        <f t="shared" si="7"/>
        <v>0.5</v>
      </c>
      <c r="AF20" s="399">
        <f t="shared" si="7"/>
        <v>0.5</v>
      </c>
      <c r="AG20" s="399">
        <f t="shared" si="7"/>
        <v>0.5</v>
      </c>
      <c r="AH20" s="399">
        <f t="shared" si="7"/>
        <v>0.5</v>
      </c>
      <c r="AI20" s="399">
        <f t="shared" si="7"/>
        <v>0.5</v>
      </c>
      <c r="AJ20" s="399">
        <f t="shared" si="7"/>
        <v>0.5</v>
      </c>
      <c r="AK20" s="399">
        <f t="shared" si="7"/>
        <v>0.5</v>
      </c>
      <c r="AL20" s="399">
        <f t="shared" si="7"/>
        <v>0.5</v>
      </c>
      <c r="AM20" s="399">
        <f t="shared" si="7"/>
        <v>0.5</v>
      </c>
      <c r="AN20" s="400">
        <f t="shared" si="7"/>
        <v>0.5</v>
      </c>
    </row>
    <row r="21" spans="1:40" ht="14.25" customHeight="1" x14ac:dyDescent="0.2">
      <c r="A21" s="513">
        <f t="shared" si="3"/>
        <v>3</v>
      </c>
      <c r="B21" s="35"/>
      <c r="C21" s="431"/>
      <c r="D21" s="768" t="str">
        <f t="shared" si="0"/>
        <v/>
      </c>
      <c r="E21" s="889"/>
      <c r="F21" s="890"/>
      <c r="G21" s="891"/>
      <c r="H21" s="893">
        <f t="shared" si="4"/>
        <v>0</v>
      </c>
      <c r="I21" s="416">
        <f t="shared" si="1"/>
        <v>0.15</v>
      </c>
      <c r="J21" s="414"/>
      <c r="K21" s="415">
        <f t="shared" si="5"/>
        <v>0.15</v>
      </c>
      <c r="L21" s="901">
        <f t="shared" ref="L21:L42" si="8">H21*K21</f>
        <v>0</v>
      </c>
      <c r="M21" s="5"/>
      <c r="N21" s="5"/>
      <c r="O21" s="394" t="s">
        <v>259</v>
      </c>
      <c r="P21" s="398">
        <f t="shared" si="6"/>
        <v>0.5</v>
      </c>
      <c r="Q21" s="399">
        <f t="shared" ref="Q21:Q43" si="9">CA_PY_Corr</f>
        <v>0.5</v>
      </c>
      <c r="R21" s="399">
        <v>1</v>
      </c>
      <c r="S21" s="399">
        <f t="shared" ref="S21:AN21" si="10">CA_PY_Corr</f>
        <v>0.5</v>
      </c>
      <c r="T21" s="399">
        <f t="shared" si="10"/>
        <v>0.5</v>
      </c>
      <c r="U21" s="399">
        <f t="shared" si="10"/>
        <v>0.5</v>
      </c>
      <c r="V21" s="399">
        <f t="shared" si="10"/>
        <v>0.5</v>
      </c>
      <c r="W21" s="399">
        <f t="shared" si="10"/>
        <v>0.5</v>
      </c>
      <c r="X21" s="399">
        <f t="shared" si="10"/>
        <v>0.5</v>
      </c>
      <c r="Y21" s="399">
        <f t="shared" si="10"/>
        <v>0.5</v>
      </c>
      <c r="Z21" s="399">
        <f t="shared" si="10"/>
        <v>0.5</v>
      </c>
      <c r="AA21" s="399">
        <f t="shared" si="10"/>
        <v>0.5</v>
      </c>
      <c r="AB21" s="399">
        <f t="shared" si="10"/>
        <v>0.5</v>
      </c>
      <c r="AC21" s="399">
        <f t="shared" si="10"/>
        <v>0.5</v>
      </c>
      <c r="AD21" s="399">
        <f t="shared" si="10"/>
        <v>0.5</v>
      </c>
      <c r="AE21" s="399">
        <f t="shared" si="10"/>
        <v>0.5</v>
      </c>
      <c r="AF21" s="399">
        <f t="shared" si="10"/>
        <v>0.5</v>
      </c>
      <c r="AG21" s="399">
        <f t="shared" si="10"/>
        <v>0.5</v>
      </c>
      <c r="AH21" s="399">
        <f t="shared" si="10"/>
        <v>0.5</v>
      </c>
      <c r="AI21" s="399">
        <f t="shared" si="10"/>
        <v>0.5</v>
      </c>
      <c r="AJ21" s="399">
        <f t="shared" si="10"/>
        <v>0.5</v>
      </c>
      <c r="AK21" s="399">
        <f t="shared" si="10"/>
        <v>0.5</v>
      </c>
      <c r="AL21" s="399">
        <f t="shared" si="10"/>
        <v>0.5</v>
      </c>
      <c r="AM21" s="399">
        <f t="shared" si="10"/>
        <v>0.5</v>
      </c>
      <c r="AN21" s="400">
        <f t="shared" si="10"/>
        <v>0.5</v>
      </c>
    </row>
    <row r="22" spans="1:40" ht="14.25" customHeight="1" x14ac:dyDescent="0.2">
      <c r="A22" s="513">
        <f t="shared" si="3"/>
        <v>4</v>
      </c>
      <c r="B22" s="35"/>
      <c r="C22" s="431"/>
      <c r="D22" s="768" t="str">
        <f t="shared" si="0"/>
        <v/>
      </c>
      <c r="E22" s="889"/>
      <c r="F22" s="890"/>
      <c r="G22" s="891"/>
      <c r="H22" s="893">
        <f t="shared" si="4"/>
        <v>0</v>
      </c>
      <c r="I22" s="416">
        <f t="shared" si="1"/>
        <v>0.15</v>
      </c>
      <c r="J22" s="414"/>
      <c r="K22" s="415">
        <f t="shared" si="5"/>
        <v>0.15</v>
      </c>
      <c r="L22" s="901">
        <f t="shared" si="8"/>
        <v>0</v>
      </c>
      <c r="M22" s="5"/>
      <c r="N22" s="5"/>
      <c r="O22" s="394" t="s">
        <v>260</v>
      </c>
      <c r="P22" s="398">
        <f t="shared" si="6"/>
        <v>0.5</v>
      </c>
      <c r="Q22" s="399">
        <f t="shared" si="9"/>
        <v>0.5</v>
      </c>
      <c r="R22" s="399">
        <f t="shared" ref="R22:R43" si="11">CA_PY_Corr</f>
        <v>0.5</v>
      </c>
      <c r="S22" s="399">
        <v>1</v>
      </c>
      <c r="T22" s="399">
        <f t="shared" ref="T22:AN22" si="12">CA_PY_Corr</f>
        <v>0.5</v>
      </c>
      <c r="U22" s="399">
        <f t="shared" si="12"/>
        <v>0.5</v>
      </c>
      <c r="V22" s="399">
        <f t="shared" si="12"/>
        <v>0.5</v>
      </c>
      <c r="W22" s="399">
        <f t="shared" si="12"/>
        <v>0.5</v>
      </c>
      <c r="X22" s="399">
        <f t="shared" si="12"/>
        <v>0.5</v>
      </c>
      <c r="Y22" s="399">
        <f t="shared" si="12"/>
        <v>0.5</v>
      </c>
      <c r="Z22" s="399">
        <f t="shared" si="12"/>
        <v>0.5</v>
      </c>
      <c r="AA22" s="399">
        <f t="shared" si="12"/>
        <v>0.5</v>
      </c>
      <c r="AB22" s="399">
        <f t="shared" si="12"/>
        <v>0.5</v>
      </c>
      <c r="AC22" s="399">
        <f t="shared" si="12"/>
        <v>0.5</v>
      </c>
      <c r="AD22" s="399">
        <f t="shared" si="12"/>
        <v>0.5</v>
      </c>
      <c r="AE22" s="399">
        <f t="shared" si="12"/>
        <v>0.5</v>
      </c>
      <c r="AF22" s="399">
        <f t="shared" si="12"/>
        <v>0.5</v>
      </c>
      <c r="AG22" s="399">
        <f t="shared" si="12"/>
        <v>0.5</v>
      </c>
      <c r="AH22" s="399">
        <f t="shared" si="12"/>
        <v>0.5</v>
      </c>
      <c r="AI22" s="399">
        <f t="shared" si="12"/>
        <v>0.5</v>
      </c>
      <c r="AJ22" s="399">
        <f t="shared" si="12"/>
        <v>0.5</v>
      </c>
      <c r="AK22" s="399">
        <f t="shared" si="12"/>
        <v>0.5</v>
      </c>
      <c r="AL22" s="399">
        <f t="shared" si="12"/>
        <v>0.5</v>
      </c>
      <c r="AM22" s="399">
        <f t="shared" si="12"/>
        <v>0.5</v>
      </c>
      <c r="AN22" s="400">
        <f t="shared" si="12"/>
        <v>0.5</v>
      </c>
    </row>
    <row r="23" spans="1:40" ht="14.25" customHeight="1" x14ac:dyDescent="0.2">
      <c r="A23" s="513">
        <f t="shared" si="3"/>
        <v>5</v>
      </c>
      <c r="B23" s="35"/>
      <c r="C23" s="431"/>
      <c r="D23" s="768" t="str">
        <f t="shared" si="0"/>
        <v/>
      </c>
      <c r="E23" s="889"/>
      <c r="F23" s="890"/>
      <c r="G23" s="891"/>
      <c r="H23" s="893">
        <f t="shared" si="4"/>
        <v>0</v>
      </c>
      <c r="I23" s="416">
        <f t="shared" si="1"/>
        <v>0.15</v>
      </c>
      <c r="J23" s="414"/>
      <c r="K23" s="415">
        <f t="shared" si="5"/>
        <v>0.15</v>
      </c>
      <c r="L23" s="901">
        <f t="shared" si="8"/>
        <v>0</v>
      </c>
      <c r="M23" s="5"/>
      <c r="N23" s="5"/>
      <c r="O23" s="394" t="s">
        <v>261</v>
      </c>
      <c r="P23" s="398">
        <f t="shared" si="6"/>
        <v>0.5</v>
      </c>
      <c r="Q23" s="399">
        <f t="shared" si="9"/>
        <v>0.5</v>
      </c>
      <c r="R23" s="399">
        <f t="shared" si="11"/>
        <v>0.5</v>
      </c>
      <c r="S23" s="399">
        <f t="shared" ref="S23:S43" si="13">CA_PY_Corr</f>
        <v>0.5</v>
      </c>
      <c r="T23" s="399">
        <v>1</v>
      </c>
      <c r="U23" s="399">
        <f t="shared" ref="U23:AN23" si="14">CA_PY_Corr</f>
        <v>0.5</v>
      </c>
      <c r="V23" s="399">
        <f t="shared" si="14"/>
        <v>0.5</v>
      </c>
      <c r="W23" s="399">
        <f t="shared" si="14"/>
        <v>0.5</v>
      </c>
      <c r="X23" s="399">
        <f t="shared" si="14"/>
        <v>0.5</v>
      </c>
      <c r="Y23" s="399">
        <f t="shared" si="14"/>
        <v>0.5</v>
      </c>
      <c r="Z23" s="399">
        <f t="shared" si="14"/>
        <v>0.5</v>
      </c>
      <c r="AA23" s="399">
        <f t="shared" si="14"/>
        <v>0.5</v>
      </c>
      <c r="AB23" s="399">
        <f t="shared" si="14"/>
        <v>0.5</v>
      </c>
      <c r="AC23" s="399">
        <f t="shared" si="14"/>
        <v>0.5</v>
      </c>
      <c r="AD23" s="399">
        <f t="shared" si="14"/>
        <v>0.5</v>
      </c>
      <c r="AE23" s="399">
        <f t="shared" si="14"/>
        <v>0.5</v>
      </c>
      <c r="AF23" s="399">
        <f t="shared" si="14"/>
        <v>0.5</v>
      </c>
      <c r="AG23" s="399">
        <f t="shared" si="14"/>
        <v>0.5</v>
      </c>
      <c r="AH23" s="399">
        <f t="shared" si="14"/>
        <v>0.5</v>
      </c>
      <c r="AI23" s="399">
        <f t="shared" si="14"/>
        <v>0.5</v>
      </c>
      <c r="AJ23" s="399">
        <f t="shared" si="14"/>
        <v>0.5</v>
      </c>
      <c r="AK23" s="399">
        <f t="shared" si="14"/>
        <v>0.5</v>
      </c>
      <c r="AL23" s="399">
        <f t="shared" si="14"/>
        <v>0.5</v>
      </c>
      <c r="AM23" s="399">
        <f t="shared" si="14"/>
        <v>0.5</v>
      </c>
      <c r="AN23" s="400">
        <f t="shared" si="14"/>
        <v>0.5</v>
      </c>
    </row>
    <row r="24" spans="1:40" ht="14.25" customHeight="1" x14ac:dyDescent="0.2">
      <c r="A24" s="513">
        <f t="shared" si="3"/>
        <v>6</v>
      </c>
      <c r="B24" s="35"/>
      <c r="C24" s="431"/>
      <c r="D24" s="768" t="str">
        <f t="shared" si="0"/>
        <v/>
      </c>
      <c r="E24" s="889"/>
      <c r="F24" s="890"/>
      <c r="G24" s="891"/>
      <c r="H24" s="893">
        <f t="shared" si="4"/>
        <v>0</v>
      </c>
      <c r="I24" s="416">
        <f t="shared" si="1"/>
        <v>0.15</v>
      </c>
      <c r="J24" s="414"/>
      <c r="K24" s="415">
        <f t="shared" si="5"/>
        <v>0.15</v>
      </c>
      <c r="L24" s="901">
        <f t="shared" si="8"/>
        <v>0</v>
      </c>
      <c r="M24" s="5"/>
      <c r="N24" s="5"/>
      <c r="O24" s="394" t="s">
        <v>262</v>
      </c>
      <c r="P24" s="398">
        <f t="shared" si="6"/>
        <v>0.5</v>
      </c>
      <c r="Q24" s="399">
        <f t="shared" si="9"/>
        <v>0.5</v>
      </c>
      <c r="R24" s="399">
        <f t="shared" si="11"/>
        <v>0.5</v>
      </c>
      <c r="S24" s="399">
        <f t="shared" si="13"/>
        <v>0.5</v>
      </c>
      <c r="T24" s="399">
        <f t="shared" ref="T24:T43" si="15">CA_PY_Corr</f>
        <v>0.5</v>
      </c>
      <c r="U24" s="399">
        <v>1</v>
      </c>
      <c r="V24" s="399">
        <f t="shared" ref="V24:AN24" si="16">CA_PY_Corr</f>
        <v>0.5</v>
      </c>
      <c r="W24" s="399">
        <f t="shared" si="16"/>
        <v>0.5</v>
      </c>
      <c r="X24" s="399">
        <f t="shared" si="16"/>
        <v>0.5</v>
      </c>
      <c r="Y24" s="399">
        <f t="shared" si="16"/>
        <v>0.5</v>
      </c>
      <c r="Z24" s="399">
        <f t="shared" si="16"/>
        <v>0.5</v>
      </c>
      <c r="AA24" s="399">
        <f t="shared" si="16"/>
        <v>0.5</v>
      </c>
      <c r="AB24" s="399">
        <f t="shared" si="16"/>
        <v>0.5</v>
      </c>
      <c r="AC24" s="399">
        <f t="shared" si="16"/>
        <v>0.5</v>
      </c>
      <c r="AD24" s="399">
        <f t="shared" si="16"/>
        <v>0.5</v>
      </c>
      <c r="AE24" s="399">
        <f t="shared" si="16"/>
        <v>0.5</v>
      </c>
      <c r="AF24" s="399">
        <f t="shared" si="16"/>
        <v>0.5</v>
      </c>
      <c r="AG24" s="399">
        <f t="shared" si="16"/>
        <v>0.5</v>
      </c>
      <c r="AH24" s="399">
        <f t="shared" si="16"/>
        <v>0.5</v>
      </c>
      <c r="AI24" s="399">
        <f t="shared" si="16"/>
        <v>0.5</v>
      </c>
      <c r="AJ24" s="399">
        <f t="shared" si="16"/>
        <v>0.5</v>
      </c>
      <c r="AK24" s="399">
        <f t="shared" si="16"/>
        <v>0.5</v>
      </c>
      <c r="AL24" s="399">
        <f t="shared" si="16"/>
        <v>0.5</v>
      </c>
      <c r="AM24" s="399">
        <f t="shared" si="16"/>
        <v>0.5</v>
      </c>
      <c r="AN24" s="400">
        <f t="shared" si="16"/>
        <v>0.5</v>
      </c>
    </row>
    <row r="25" spans="1:40" ht="14.25" customHeight="1" x14ac:dyDescent="0.2">
      <c r="A25" s="513">
        <f t="shared" si="3"/>
        <v>7</v>
      </c>
      <c r="B25" s="35"/>
      <c r="C25" s="431"/>
      <c r="D25" s="768" t="str">
        <f t="shared" si="0"/>
        <v/>
      </c>
      <c r="E25" s="889"/>
      <c r="F25" s="890"/>
      <c r="G25" s="891"/>
      <c r="H25" s="893">
        <f t="shared" si="4"/>
        <v>0</v>
      </c>
      <c r="I25" s="416">
        <f t="shared" si="1"/>
        <v>0.15</v>
      </c>
      <c r="J25" s="414"/>
      <c r="K25" s="415">
        <f t="shared" si="5"/>
        <v>0.15</v>
      </c>
      <c r="L25" s="901">
        <f t="shared" si="8"/>
        <v>0</v>
      </c>
      <c r="M25" s="5"/>
      <c r="N25" s="5"/>
      <c r="O25" s="394" t="s">
        <v>263</v>
      </c>
      <c r="P25" s="398">
        <f t="shared" si="6"/>
        <v>0.5</v>
      </c>
      <c r="Q25" s="399">
        <f t="shared" si="9"/>
        <v>0.5</v>
      </c>
      <c r="R25" s="399">
        <f t="shared" si="11"/>
        <v>0.5</v>
      </c>
      <c r="S25" s="399">
        <f t="shared" si="13"/>
        <v>0.5</v>
      </c>
      <c r="T25" s="399">
        <f t="shared" si="15"/>
        <v>0.5</v>
      </c>
      <c r="U25" s="399">
        <f t="shared" ref="U25:U43" si="17">CA_PY_Corr</f>
        <v>0.5</v>
      </c>
      <c r="V25" s="399">
        <v>1</v>
      </c>
      <c r="W25" s="399">
        <f t="shared" ref="W25:AN25" si="18">CA_PY_Corr</f>
        <v>0.5</v>
      </c>
      <c r="X25" s="399">
        <f t="shared" si="18"/>
        <v>0.5</v>
      </c>
      <c r="Y25" s="399">
        <f t="shared" si="18"/>
        <v>0.5</v>
      </c>
      <c r="Z25" s="399">
        <f t="shared" si="18"/>
        <v>0.5</v>
      </c>
      <c r="AA25" s="399">
        <f t="shared" si="18"/>
        <v>0.5</v>
      </c>
      <c r="AB25" s="399">
        <f t="shared" si="18"/>
        <v>0.5</v>
      </c>
      <c r="AC25" s="399">
        <f t="shared" si="18"/>
        <v>0.5</v>
      </c>
      <c r="AD25" s="399">
        <f t="shared" si="18"/>
        <v>0.5</v>
      </c>
      <c r="AE25" s="399">
        <f t="shared" si="18"/>
        <v>0.5</v>
      </c>
      <c r="AF25" s="399">
        <f t="shared" si="18"/>
        <v>0.5</v>
      </c>
      <c r="AG25" s="399">
        <f t="shared" si="18"/>
        <v>0.5</v>
      </c>
      <c r="AH25" s="399">
        <f t="shared" si="18"/>
        <v>0.5</v>
      </c>
      <c r="AI25" s="399">
        <f t="shared" si="18"/>
        <v>0.5</v>
      </c>
      <c r="AJ25" s="399">
        <f t="shared" si="18"/>
        <v>0.5</v>
      </c>
      <c r="AK25" s="399">
        <f t="shared" si="18"/>
        <v>0.5</v>
      </c>
      <c r="AL25" s="399">
        <f t="shared" si="18"/>
        <v>0.5</v>
      </c>
      <c r="AM25" s="399">
        <f t="shared" si="18"/>
        <v>0.5</v>
      </c>
      <c r="AN25" s="400">
        <f t="shared" si="18"/>
        <v>0.5</v>
      </c>
    </row>
    <row r="26" spans="1:40" ht="14.25" customHeight="1" x14ac:dyDescent="0.2">
      <c r="A26" s="513">
        <f t="shared" si="3"/>
        <v>8</v>
      </c>
      <c r="B26" s="35"/>
      <c r="C26" s="431"/>
      <c r="D26" s="768" t="str">
        <f t="shared" si="0"/>
        <v/>
      </c>
      <c r="E26" s="889"/>
      <c r="F26" s="890"/>
      <c r="G26" s="891"/>
      <c r="H26" s="893">
        <f t="shared" si="4"/>
        <v>0</v>
      </c>
      <c r="I26" s="416">
        <f t="shared" si="1"/>
        <v>0.15</v>
      </c>
      <c r="J26" s="414"/>
      <c r="K26" s="415">
        <f t="shared" si="5"/>
        <v>0.15</v>
      </c>
      <c r="L26" s="901">
        <f t="shared" si="8"/>
        <v>0</v>
      </c>
      <c r="M26" s="5"/>
      <c r="N26" s="5"/>
      <c r="O26" s="394" t="s">
        <v>264</v>
      </c>
      <c r="P26" s="398">
        <f t="shared" si="6"/>
        <v>0.5</v>
      </c>
      <c r="Q26" s="399">
        <f t="shared" si="9"/>
        <v>0.5</v>
      </c>
      <c r="R26" s="399">
        <f t="shared" si="11"/>
        <v>0.5</v>
      </c>
      <c r="S26" s="399">
        <f t="shared" si="13"/>
        <v>0.5</v>
      </c>
      <c r="T26" s="399">
        <f t="shared" si="15"/>
        <v>0.5</v>
      </c>
      <c r="U26" s="399">
        <f t="shared" si="17"/>
        <v>0.5</v>
      </c>
      <c r="V26" s="399">
        <f t="shared" ref="V26:V43" si="19">CA_PY_Corr</f>
        <v>0.5</v>
      </c>
      <c r="W26" s="399">
        <v>1</v>
      </c>
      <c r="X26" s="399">
        <f t="shared" ref="X26:AN26" si="20">CA_PY_Corr</f>
        <v>0.5</v>
      </c>
      <c r="Y26" s="399">
        <f t="shared" si="20"/>
        <v>0.5</v>
      </c>
      <c r="Z26" s="399">
        <f t="shared" si="20"/>
        <v>0.5</v>
      </c>
      <c r="AA26" s="399">
        <f t="shared" si="20"/>
        <v>0.5</v>
      </c>
      <c r="AB26" s="399">
        <f t="shared" si="20"/>
        <v>0.5</v>
      </c>
      <c r="AC26" s="399">
        <f t="shared" si="20"/>
        <v>0.5</v>
      </c>
      <c r="AD26" s="399">
        <f t="shared" si="20"/>
        <v>0.5</v>
      </c>
      <c r="AE26" s="399">
        <f t="shared" si="20"/>
        <v>0.5</v>
      </c>
      <c r="AF26" s="399">
        <f t="shared" si="20"/>
        <v>0.5</v>
      </c>
      <c r="AG26" s="399">
        <f t="shared" si="20"/>
        <v>0.5</v>
      </c>
      <c r="AH26" s="399">
        <f t="shared" si="20"/>
        <v>0.5</v>
      </c>
      <c r="AI26" s="399">
        <f t="shared" si="20"/>
        <v>0.5</v>
      </c>
      <c r="AJ26" s="399">
        <f t="shared" si="20"/>
        <v>0.5</v>
      </c>
      <c r="AK26" s="399">
        <f t="shared" si="20"/>
        <v>0.5</v>
      </c>
      <c r="AL26" s="399">
        <f t="shared" si="20"/>
        <v>0.5</v>
      </c>
      <c r="AM26" s="399">
        <f t="shared" si="20"/>
        <v>0.5</v>
      </c>
      <c r="AN26" s="400">
        <f t="shared" si="20"/>
        <v>0.5</v>
      </c>
    </row>
    <row r="27" spans="1:40" ht="14.25" customHeight="1" x14ac:dyDescent="0.2">
      <c r="A27" s="513">
        <f t="shared" si="3"/>
        <v>9</v>
      </c>
      <c r="B27" s="35"/>
      <c r="C27" s="431"/>
      <c r="D27" s="768" t="str">
        <f t="shared" si="0"/>
        <v/>
      </c>
      <c r="E27" s="889"/>
      <c r="F27" s="890"/>
      <c r="G27" s="891"/>
      <c r="H27" s="893">
        <f t="shared" si="4"/>
        <v>0</v>
      </c>
      <c r="I27" s="416">
        <f t="shared" si="1"/>
        <v>0.15</v>
      </c>
      <c r="J27" s="414"/>
      <c r="K27" s="415">
        <f t="shared" si="5"/>
        <v>0.15</v>
      </c>
      <c r="L27" s="901">
        <f t="shared" si="8"/>
        <v>0</v>
      </c>
      <c r="M27" s="5"/>
      <c r="N27" s="5"/>
      <c r="O27" s="394" t="s">
        <v>265</v>
      </c>
      <c r="P27" s="398">
        <f t="shared" si="6"/>
        <v>0.5</v>
      </c>
      <c r="Q27" s="399">
        <f t="shared" si="9"/>
        <v>0.5</v>
      </c>
      <c r="R27" s="399">
        <f t="shared" si="11"/>
        <v>0.5</v>
      </c>
      <c r="S27" s="399">
        <f t="shared" si="13"/>
        <v>0.5</v>
      </c>
      <c r="T27" s="399">
        <f t="shared" si="15"/>
        <v>0.5</v>
      </c>
      <c r="U27" s="399">
        <f t="shared" si="17"/>
        <v>0.5</v>
      </c>
      <c r="V27" s="399">
        <f t="shared" si="19"/>
        <v>0.5</v>
      </c>
      <c r="W27" s="399">
        <f t="shared" ref="W27:W43" si="21">CA_PY_Corr</f>
        <v>0.5</v>
      </c>
      <c r="X27" s="399">
        <v>1</v>
      </c>
      <c r="Y27" s="399">
        <f t="shared" ref="Y27:AN27" si="22">CA_PY_Corr</f>
        <v>0.5</v>
      </c>
      <c r="Z27" s="399">
        <f t="shared" si="22"/>
        <v>0.5</v>
      </c>
      <c r="AA27" s="399">
        <f t="shared" si="22"/>
        <v>0.5</v>
      </c>
      <c r="AB27" s="399">
        <f t="shared" si="22"/>
        <v>0.5</v>
      </c>
      <c r="AC27" s="399">
        <f t="shared" si="22"/>
        <v>0.5</v>
      </c>
      <c r="AD27" s="399">
        <f t="shared" si="22"/>
        <v>0.5</v>
      </c>
      <c r="AE27" s="399">
        <f t="shared" si="22"/>
        <v>0.5</v>
      </c>
      <c r="AF27" s="399">
        <f t="shared" si="22"/>
        <v>0.5</v>
      </c>
      <c r="AG27" s="399">
        <f t="shared" si="22"/>
        <v>0.5</v>
      </c>
      <c r="AH27" s="399">
        <f t="shared" si="22"/>
        <v>0.5</v>
      </c>
      <c r="AI27" s="399">
        <f t="shared" si="22"/>
        <v>0.5</v>
      </c>
      <c r="AJ27" s="399">
        <f t="shared" si="22"/>
        <v>0.5</v>
      </c>
      <c r="AK27" s="399">
        <f t="shared" si="22"/>
        <v>0.5</v>
      </c>
      <c r="AL27" s="399">
        <f t="shared" si="22"/>
        <v>0.5</v>
      </c>
      <c r="AM27" s="399">
        <f t="shared" si="22"/>
        <v>0.5</v>
      </c>
      <c r="AN27" s="400">
        <f t="shared" si="22"/>
        <v>0.5</v>
      </c>
    </row>
    <row r="28" spans="1:40" ht="14.25" customHeight="1" x14ac:dyDescent="0.2">
      <c r="A28" s="513">
        <f t="shared" si="3"/>
        <v>10</v>
      </c>
      <c r="B28" s="35"/>
      <c r="C28" s="431"/>
      <c r="D28" s="768" t="str">
        <f t="shared" si="0"/>
        <v/>
      </c>
      <c r="E28" s="889"/>
      <c r="F28" s="890"/>
      <c r="G28" s="891"/>
      <c r="H28" s="893">
        <f t="shared" si="4"/>
        <v>0</v>
      </c>
      <c r="I28" s="416">
        <f t="shared" si="1"/>
        <v>0.15</v>
      </c>
      <c r="J28" s="414"/>
      <c r="K28" s="415">
        <f t="shared" si="5"/>
        <v>0.15</v>
      </c>
      <c r="L28" s="901">
        <f t="shared" si="8"/>
        <v>0</v>
      </c>
      <c r="M28" s="5"/>
      <c r="N28" s="5"/>
      <c r="O28" s="394" t="s">
        <v>266</v>
      </c>
      <c r="P28" s="398">
        <f t="shared" si="6"/>
        <v>0.5</v>
      </c>
      <c r="Q28" s="399">
        <f t="shared" si="9"/>
        <v>0.5</v>
      </c>
      <c r="R28" s="399">
        <f t="shared" si="11"/>
        <v>0.5</v>
      </c>
      <c r="S28" s="399">
        <f t="shared" si="13"/>
        <v>0.5</v>
      </c>
      <c r="T28" s="399">
        <f t="shared" si="15"/>
        <v>0.5</v>
      </c>
      <c r="U28" s="399">
        <f t="shared" si="17"/>
        <v>0.5</v>
      </c>
      <c r="V28" s="399">
        <f t="shared" si="19"/>
        <v>0.5</v>
      </c>
      <c r="W28" s="399">
        <f t="shared" si="21"/>
        <v>0.5</v>
      </c>
      <c r="X28" s="399">
        <f t="shared" ref="X28:X43" si="23">CA_PY_Corr</f>
        <v>0.5</v>
      </c>
      <c r="Y28" s="399">
        <v>1</v>
      </c>
      <c r="Z28" s="399">
        <f t="shared" ref="Z28:AN28" si="24">CA_PY_Corr</f>
        <v>0.5</v>
      </c>
      <c r="AA28" s="399">
        <f t="shared" si="24"/>
        <v>0.5</v>
      </c>
      <c r="AB28" s="399">
        <f t="shared" si="24"/>
        <v>0.5</v>
      </c>
      <c r="AC28" s="399">
        <f t="shared" si="24"/>
        <v>0.5</v>
      </c>
      <c r="AD28" s="399">
        <f t="shared" si="24"/>
        <v>0.5</v>
      </c>
      <c r="AE28" s="399">
        <f t="shared" si="24"/>
        <v>0.5</v>
      </c>
      <c r="AF28" s="399">
        <f t="shared" si="24"/>
        <v>0.5</v>
      </c>
      <c r="AG28" s="399">
        <f t="shared" si="24"/>
        <v>0.5</v>
      </c>
      <c r="AH28" s="399">
        <f t="shared" si="24"/>
        <v>0.5</v>
      </c>
      <c r="AI28" s="399">
        <f t="shared" si="24"/>
        <v>0.5</v>
      </c>
      <c r="AJ28" s="399">
        <f t="shared" si="24"/>
        <v>0.5</v>
      </c>
      <c r="AK28" s="399">
        <f t="shared" si="24"/>
        <v>0.5</v>
      </c>
      <c r="AL28" s="399">
        <f t="shared" si="24"/>
        <v>0.5</v>
      </c>
      <c r="AM28" s="399">
        <f t="shared" si="24"/>
        <v>0.5</v>
      </c>
      <c r="AN28" s="400">
        <f t="shared" si="24"/>
        <v>0.5</v>
      </c>
    </row>
    <row r="29" spans="1:40" ht="14.25" customHeight="1" x14ac:dyDescent="0.2">
      <c r="A29" s="513">
        <f t="shared" si="3"/>
        <v>11</v>
      </c>
      <c r="B29" s="35"/>
      <c r="C29" s="431"/>
      <c r="D29" s="768" t="str">
        <f t="shared" si="0"/>
        <v/>
      </c>
      <c r="E29" s="889"/>
      <c r="F29" s="890"/>
      <c r="G29" s="891"/>
      <c r="H29" s="893">
        <f t="shared" si="4"/>
        <v>0</v>
      </c>
      <c r="I29" s="416">
        <f t="shared" si="1"/>
        <v>0.15</v>
      </c>
      <c r="J29" s="414"/>
      <c r="K29" s="415">
        <f t="shared" si="5"/>
        <v>0.15</v>
      </c>
      <c r="L29" s="901">
        <f t="shared" si="8"/>
        <v>0</v>
      </c>
      <c r="M29" s="5"/>
      <c r="N29" s="5"/>
      <c r="O29" s="394" t="s">
        <v>267</v>
      </c>
      <c r="P29" s="398">
        <f t="shared" si="6"/>
        <v>0.5</v>
      </c>
      <c r="Q29" s="399">
        <f t="shared" si="9"/>
        <v>0.5</v>
      </c>
      <c r="R29" s="399">
        <f t="shared" si="11"/>
        <v>0.5</v>
      </c>
      <c r="S29" s="399">
        <f t="shared" si="13"/>
        <v>0.5</v>
      </c>
      <c r="T29" s="399">
        <f t="shared" si="15"/>
        <v>0.5</v>
      </c>
      <c r="U29" s="399">
        <f t="shared" si="17"/>
        <v>0.5</v>
      </c>
      <c r="V29" s="399">
        <f t="shared" si="19"/>
        <v>0.5</v>
      </c>
      <c r="W29" s="399">
        <f t="shared" si="21"/>
        <v>0.5</v>
      </c>
      <c r="X29" s="399">
        <f t="shared" si="23"/>
        <v>0.5</v>
      </c>
      <c r="Y29" s="399">
        <f t="shared" ref="Y29:Y43" si="25">CA_PY_Corr</f>
        <v>0.5</v>
      </c>
      <c r="Z29" s="399">
        <v>1</v>
      </c>
      <c r="AA29" s="399">
        <f t="shared" ref="AA29:AN29" si="26">CA_PY_Corr</f>
        <v>0.5</v>
      </c>
      <c r="AB29" s="399">
        <f t="shared" si="26"/>
        <v>0.5</v>
      </c>
      <c r="AC29" s="399">
        <f t="shared" si="26"/>
        <v>0.5</v>
      </c>
      <c r="AD29" s="399">
        <f t="shared" si="26"/>
        <v>0.5</v>
      </c>
      <c r="AE29" s="399">
        <f t="shared" si="26"/>
        <v>0.5</v>
      </c>
      <c r="AF29" s="399">
        <f t="shared" si="26"/>
        <v>0.5</v>
      </c>
      <c r="AG29" s="399">
        <f t="shared" si="26"/>
        <v>0.5</v>
      </c>
      <c r="AH29" s="399">
        <f t="shared" si="26"/>
        <v>0.5</v>
      </c>
      <c r="AI29" s="399">
        <f t="shared" si="26"/>
        <v>0.5</v>
      </c>
      <c r="AJ29" s="399">
        <f t="shared" si="26"/>
        <v>0.5</v>
      </c>
      <c r="AK29" s="399">
        <f t="shared" si="26"/>
        <v>0.5</v>
      </c>
      <c r="AL29" s="399">
        <f t="shared" si="26"/>
        <v>0.5</v>
      </c>
      <c r="AM29" s="399">
        <f t="shared" si="26"/>
        <v>0.5</v>
      </c>
      <c r="AN29" s="400">
        <f t="shared" si="26"/>
        <v>0.5</v>
      </c>
    </row>
    <row r="30" spans="1:40" ht="14.25" customHeight="1" x14ac:dyDescent="0.2">
      <c r="A30" s="513">
        <f t="shared" si="3"/>
        <v>12</v>
      </c>
      <c r="B30" s="35"/>
      <c r="C30" s="431"/>
      <c r="D30" s="768" t="str">
        <f t="shared" si="0"/>
        <v/>
      </c>
      <c r="E30" s="889"/>
      <c r="F30" s="890"/>
      <c r="G30" s="891"/>
      <c r="H30" s="893">
        <f t="shared" si="4"/>
        <v>0</v>
      </c>
      <c r="I30" s="416">
        <f t="shared" si="1"/>
        <v>0.15</v>
      </c>
      <c r="J30" s="414"/>
      <c r="K30" s="415">
        <f t="shared" si="5"/>
        <v>0.15</v>
      </c>
      <c r="L30" s="901">
        <f t="shared" si="8"/>
        <v>0</v>
      </c>
      <c r="M30" s="5"/>
      <c r="N30" s="5"/>
      <c r="O30" s="394" t="s">
        <v>268</v>
      </c>
      <c r="P30" s="398">
        <f t="shared" si="6"/>
        <v>0.5</v>
      </c>
      <c r="Q30" s="399">
        <f t="shared" si="9"/>
        <v>0.5</v>
      </c>
      <c r="R30" s="399">
        <f t="shared" si="11"/>
        <v>0.5</v>
      </c>
      <c r="S30" s="399">
        <f t="shared" si="13"/>
        <v>0.5</v>
      </c>
      <c r="T30" s="399">
        <f t="shared" si="15"/>
        <v>0.5</v>
      </c>
      <c r="U30" s="399">
        <f t="shared" si="17"/>
        <v>0.5</v>
      </c>
      <c r="V30" s="399">
        <f t="shared" si="19"/>
        <v>0.5</v>
      </c>
      <c r="W30" s="399">
        <f t="shared" si="21"/>
        <v>0.5</v>
      </c>
      <c r="X30" s="399">
        <f t="shared" si="23"/>
        <v>0.5</v>
      </c>
      <c r="Y30" s="399">
        <f t="shared" si="25"/>
        <v>0.5</v>
      </c>
      <c r="Z30" s="399">
        <f t="shared" ref="Z30:Z43" si="27">CA_PY_Corr</f>
        <v>0.5</v>
      </c>
      <c r="AA30" s="399">
        <v>1</v>
      </c>
      <c r="AB30" s="399">
        <f t="shared" ref="AB30:AN30" si="28">CA_PY_Corr</f>
        <v>0.5</v>
      </c>
      <c r="AC30" s="399">
        <f t="shared" si="28"/>
        <v>0.5</v>
      </c>
      <c r="AD30" s="399">
        <f t="shared" si="28"/>
        <v>0.5</v>
      </c>
      <c r="AE30" s="399">
        <f t="shared" si="28"/>
        <v>0.5</v>
      </c>
      <c r="AF30" s="399">
        <f t="shared" si="28"/>
        <v>0.5</v>
      </c>
      <c r="AG30" s="399">
        <f t="shared" si="28"/>
        <v>0.5</v>
      </c>
      <c r="AH30" s="399">
        <f t="shared" si="28"/>
        <v>0.5</v>
      </c>
      <c r="AI30" s="399">
        <f t="shared" si="28"/>
        <v>0.5</v>
      </c>
      <c r="AJ30" s="399">
        <f t="shared" si="28"/>
        <v>0.5</v>
      </c>
      <c r="AK30" s="399">
        <f t="shared" si="28"/>
        <v>0.5</v>
      </c>
      <c r="AL30" s="399">
        <f t="shared" si="28"/>
        <v>0.5</v>
      </c>
      <c r="AM30" s="399">
        <f t="shared" si="28"/>
        <v>0.5</v>
      </c>
      <c r="AN30" s="400">
        <f t="shared" si="28"/>
        <v>0.5</v>
      </c>
    </row>
    <row r="31" spans="1:40" ht="14.25" customHeight="1" x14ac:dyDescent="0.2">
      <c r="A31" s="513">
        <f t="shared" si="3"/>
        <v>13</v>
      </c>
      <c r="B31" s="35"/>
      <c r="C31" s="431"/>
      <c r="D31" s="768" t="str">
        <f t="shared" si="0"/>
        <v/>
      </c>
      <c r="E31" s="889"/>
      <c r="F31" s="890"/>
      <c r="G31" s="891"/>
      <c r="H31" s="893">
        <f t="shared" si="4"/>
        <v>0</v>
      </c>
      <c r="I31" s="416">
        <f t="shared" si="1"/>
        <v>0.15</v>
      </c>
      <c r="J31" s="414"/>
      <c r="K31" s="415">
        <f t="shared" si="5"/>
        <v>0.15</v>
      </c>
      <c r="L31" s="901">
        <f t="shared" si="8"/>
        <v>0</v>
      </c>
      <c r="M31" s="5"/>
      <c r="N31" s="5"/>
      <c r="O31" s="394" t="s">
        <v>269</v>
      </c>
      <c r="P31" s="398">
        <f t="shared" si="6"/>
        <v>0.5</v>
      </c>
      <c r="Q31" s="399">
        <f t="shared" si="9"/>
        <v>0.5</v>
      </c>
      <c r="R31" s="399">
        <f t="shared" si="11"/>
        <v>0.5</v>
      </c>
      <c r="S31" s="399">
        <f t="shared" si="13"/>
        <v>0.5</v>
      </c>
      <c r="T31" s="399">
        <f t="shared" si="15"/>
        <v>0.5</v>
      </c>
      <c r="U31" s="399">
        <f t="shared" si="17"/>
        <v>0.5</v>
      </c>
      <c r="V31" s="399">
        <f t="shared" si="19"/>
        <v>0.5</v>
      </c>
      <c r="W31" s="399">
        <f t="shared" si="21"/>
        <v>0.5</v>
      </c>
      <c r="X31" s="399">
        <f t="shared" si="23"/>
        <v>0.5</v>
      </c>
      <c r="Y31" s="399">
        <f t="shared" si="25"/>
        <v>0.5</v>
      </c>
      <c r="Z31" s="399">
        <f t="shared" si="27"/>
        <v>0.5</v>
      </c>
      <c r="AA31" s="399">
        <f t="shared" ref="AA31:AA43" si="29">CA_PY_Corr</f>
        <v>0.5</v>
      </c>
      <c r="AB31" s="399">
        <v>1</v>
      </c>
      <c r="AC31" s="399">
        <f t="shared" ref="AC31:AN31" si="30">CA_PY_Corr</f>
        <v>0.5</v>
      </c>
      <c r="AD31" s="399">
        <f t="shared" si="30"/>
        <v>0.5</v>
      </c>
      <c r="AE31" s="399">
        <f t="shared" si="30"/>
        <v>0.5</v>
      </c>
      <c r="AF31" s="399">
        <f t="shared" si="30"/>
        <v>0.5</v>
      </c>
      <c r="AG31" s="399">
        <f t="shared" si="30"/>
        <v>0.5</v>
      </c>
      <c r="AH31" s="399">
        <f t="shared" si="30"/>
        <v>0.5</v>
      </c>
      <c r="AI31" s="399">
        <f t="shared" si="30"/>
        <v>0.5</v>
      </c>
      <c r="AJ31" s="399">
        <f t="shared" si="30"/>
        <v>0.5</v>
      </c>
      <c r="AK31" s="399">
        <f t="shared" si="30"/>
        <v>0.5</v>
      </c>
      <c r="AL31" s="399">
        <f t="shared" si="30"/>
        <v>0.5</v>
      </c>
      <c r="AM31" s="399">
        <f t="shared" si="30"/>
        <v>0.5</v>
      </c>
      <c r="AN31" s="400">
        <f t="shared" si="30"/>
        <v>0.5</v>
      </c>
    </row>
    <row r="32" spans="1:40" ht="14.25" customHeight="1" x14ac:dyDescent="0.2">
      <c r="A32" s="513">
        <f t="shared" si="3"/>
        <v>14</v>
      </c>
      <c r="B32" s="35"/>
      <c r="C32" s="431"/>
      <c r="D32" s="768" t="str">
        <f t="shared" si="0"/>
        <v/>
      </c>
      <c r="E32" s="889"/>
      <c r="F32" s="890"/>
      <c r="G32" s="891"/>
      <c r="H32" s="893">
        <f t="shared" si="4"/>
        <v>0</v>
      </c>
      <c r="I32" s="416">
        <f t="shared" si="1"/>
        <v>0.15</v>
      </c>
      <c r="J32" s="414"/>
      <c r="K32" s="415">
        <f t="shared" si="5"/>
        <v>0.15</v>
      </c>
      <c r="L32" s="901">
        <f t="shared" si="8"/>
        <v>0</v>
      </c>
      <c r="M32" s="5"/>
      <c r="N32" s="5"/>
      <c r="O32" s="394" t="s">
        <v>270</v>
      </c>
      <c r="P32" s="398">
        <f t="shared" si="6"/>
        <v>0.5</v>
      </c>
      <c r="Q32" s="399">
        <f t="shared" si="9"/>
        <v>0.5</v>
      </c>
      <c r="R32" s="399">
        <f t="shared" si="11"/>
        <v>0.5</v>
      </c>
      <c r="S32" s="399">
        <f t="shared" si="13"/>
        <v>0.5</v>
      </c>
      <c r="T32" s="399">
        <f t="shared" si="15"/>
        <v>0.5</v>
      </c>
      <c r="U32" s="399">
        <f t="shared" si="17"/>
        <v>0.5</v>
      </c>
      <c r="V32" s="399">
        <f t="shared" si="19"/>
        <v>0.5</v>
      </c>
      <c r="W32" s="399">
        <f t="shared" si="21"/>
        <v>0.5</v>
      </c>
      <c r="X32" s="399">
        <f t="shared" si="23"/>
        <v>0.5</v>
      </c>
      <c r="Y32" s="399">
        <f t="shared" si="25"/>
        <v>0.5</v>
      </c>
      <c r="Z32" s="399">
        <f t="shared" si="27"/>
        <v>0.5</v>
      </c>
      <c r="AA32" s="399">
        <f t="shared" si="29"/>
        <v>0.5</v>
      </c>
      <c r="AB32" s="399">
        <f t="shared" ref="AB32:AB43" si="31">CA_PY_Corr</f>
        <v>0.5</v>
      </c>
      <c r="AC32" s="399">
        <v>1</v>
      </c>
      <c r="AD32" s="399">
        <f t="shared" ref="AD32:AN32" si="32">CA_PY_Corr</f>
        <v>0.5</v>
      </c>
      <c r="AE32" s="399">
        <f t="shared" si="32"/>
        <v>0.5</v>
      </c>
      <c r="AF32" s="399">
        <f t="shared" si="32"/>
        <v>0.5</v>
      </c>
      <c r="AG32" s="399">
        <f t="shared" si="32"/>
        <v>0.5</v>
      </c>
      <c r="AH32" s="399">
        <f t="shared" si="32"/>
        <v>0.5</v>
      </c>
      <c r="AI32" s="399">
        <f t="shared" si="32"/>
        <v>0.5</v>
      </c>
      <c r="AJ32" s="399">
        <f t="shared" si="32"/>
        <v>0.5</v>
      </c>
      <c r="AK32" s="399">
        <f t="shared" si="32"/>
        <v>0.5</v>
      </c>
      <c r="AL32" s="399">
        <f t="shared" si="32"/>
        <v>0.5</v>
      </c>
      <c r="AM32" s="399">
        <f t="shared" si="32"/>
        <v>0.5</v>
      </c>
      <c r="AN32" s="400">
        <f t="shared" si="32"/>
        <v>0.5</v>
      </c>
    </row>
    <row r="33" spans="1:40" ht="14.25" customHeight="1" x14ac:dyDescent="0.2">
      <c r="A33" s="513">
        <f t="shared" si="3"/>
        <v>15</v>
      </c>
      <c r="B33" s="35"/>
      <c r="C33" s="431"/>
      <c r="D33" s="768" t="str">
        <f t="shared" si="0"/>
        <v/>
      </c>
      <c r="E33" s="889"/>
      <c r="F33" s="890"/>
      <c r="G33" s="891"/>
      <c r="H33" s="893">
        <f t="shared" si="4"/>
        <v>0</v>
      </c>
      <c r="I33" s="416">
        <f t="shared" si="1"/>
        <v>0.15</v>
      </c>
      <c r="J33" s="414"/>
      <c r="K33" s="415">
        <f t="shared" si="5"/>
        <v>0.15</v>
      </c>
      <c r="L33" s="901">
        <f t="shared" si="8"/>
        <v>0</v>
      </c>
      <c r="M33" s="5"/>
      <c r="N33" s="5"/>
      <c r="O33" s="394" t="s">
        <v>271</v>
      </c>
      <c r="P33" s="398">
        <f t="shared" si="6"/>
        <v>0.5</v>
      </c>
      <c r="Q33" s="399">
        <f t="shared" si="9"/>
        <v>0.5</v>
      </c>
      <c r="R33" s="399">
        <f t="shared" si="11"/>
        <v>0.5</v>
      </c>
      <c r="S33" s="399">
        <f t="shared" si="13"/>
        <v>0.5</v>
      </c>
      <c r="T33" s="399">
        <f t="shared" si="15"/>
        <v>0.5</v>
      </c>
      <c r="U33" s="399">
        <f t="shared" si="17"/>
        <v>0.5</v>
      </c>
      <c r="V33" s="399">
        <f t="shared" si="19"/>
        <v>0.5</v>
      </c>
      <c r="W33" s="399">
        <f t="shared" si="21"/>
        <v>0.5</v>
      </c>
      <c r="X33" s="399">
        <f t="shared" si="23"/>
        <v>0.5</v>
      </c>
      <c r="Y33" s="399">
        <f t="shared" si="25"/>
        <v>0.5</v>
      </c>
      <c r="Z33" s="399">
        <f t="shared" si="27"/>
        <v>0.5</v>
      </c>
      <c r="AA33" s="399">
        <f t="shared" si="29"/>
        <v>0.5</v>
      </c>
      <c r="AB33" s="399">
        <f t="shared" si="31"/>
        <v>0.5</v>
      </c>
      <c r="AC33" s="399">
        <f t="shared" ref="AC33:AC43" si="33">CA_PY_Corr</f>
        <v>0.5</v>
      </c>
      <c r="AD33" s="399">
        <v>1</v>
      </c>
      <c r="AE33" s="399">
        <f t="shared" ref="AE33:AN33" si="34">CA_PY_Corr</f>
        <v>0.5</v>
      </c>
      <c r="AF33" s="399">
        <f t="shared" si="34"/>
        <v>0.5</v>
      </c>
      <c r="AG33" s="399">
        <f t="shared" si="34"/>
        <v>0.5</v>
      </c>
      <c r="AH33" s="399">
        <f t="shared" si="34"/>
        <v>0.5</v>
      </c>
      <c r="AI33" s="399">
        <f t="shared" si="34"/>
        <v>0.5</v>
      </c>
      <c r="AJ33" s="399">
        <f t="shared" si="34"/>
        <v>0.5</v>
      </c>
      <c r="AK33" s="399">
        <f t="shared" si="34"/>
        <v>0.5</v>
      </c>
      <c r="AL33" s="399">
        <f t="shared" si="34"/>
        <v>0.5</v>
      </c>
      <c r="AM33" s="399">
        <f t="shared" si="34"/>
        <v>0.5</v>
      </c>
      <c r="AN33" s="400">
        <f t="shared" si="34"/>
        <v>0.5</v>
      </c>
    </row>
    <row r="34" spans="1:40" ht="14.25" customHeight="1" x14ac:dyDescent="0.2">
      <c r="A34" s="513">
        <f t="shared" si="3"/>
        <v>16</v>
      </c>
      <c r="B34" s="35"/>
      <c r="C34" s="431"/>
      <c r="D34" s="768" t="str">
        <f t="shared" si="0"/>
        <v/>
      </c>
      <c r="E34" s="889"/>
      <c r="F34" s="890"/>
      <c r="G34" s="891"/>
      <c r="H34" s="893">
        <f t="shared" si="4"/>
        <v>0</v>
      </c>
      <c r="I34" s="416">
        <f t="shared" si="1"/>
        <v>0.15</v>
      </c>
      <c r="J34" s="414"/>
      <c r="K34" s="415">
        <f t="shared" si="5"/>
        <v>0.15</v>
      </c>
      <c r="L34" s="901">
        <f t="shared" si="8"/>
        <v>0</v>
      </c>
      <c r="M34" s="5"/>
      <c r="N34" s="5"/>
      <c r="O34" s="394" t="s">
        <v>272</v>
      </c>
      <c r="P34" s="398">
        <f t="shared" si="6"/>
        <v>0.5</v>
      </c>
      <c r="Q34" s="399">
        <f t="shared" si="9"/>
        <v>0.5</v>
      </c>
      <c r="R34" s="399">
        <f t="shared" si="11"/>
        <v>0.5</v>
      </c>
      <c r="S34" s="399">
        <f t="shared" si="13"/>
        <v>0.5</v>
      </c>
      <c r="T34" s="399">
        <f t="shared" si="15"/>
        <v>0.5</v>
      </c>
      <c r="U34" s="399">
        <f t="shared" si="17"/>
        <v>0.5</v>
      </c>
      <c r="V34" s="399">
        <f t="shared" si="19"/>
        <v>0.5</v>
      </c>
      <c r="W34" s="399">
        <f t="shared" si="21"/>
        <v>0.5</v>
      </c>
      <c r="X34" s="399">
        <f t="shared" si="23"/>
        <v>0.5</v>
      </c>
      <c r="Y34" s="399">
        <f t="shared" si="25"/>
        <v>0.5</v>
      </c>
      <c r="Z34" s="399">
        <f t="shared" si="27"/>
        <v>0.5</v>
      </c>
      <c r="AA34" s="399">
        <f t="shared" si="29"/>
        <v>0.5</v>
      </c>
      <c r="AB34" s="399">
        <f t="shared" si="31"/>
        <v>0.5</v>
      </c>
      <c r="AC34" s="399">
        <f t="shared" si="33"/>
        <v>0.5</v>
      </c>
      <c r="AD34" s="399">
        <f t="shared" ref="AD34:AD43" si="35">CA_PY_Corr</f>
        <v>0.5</v>
      </c>
      <c r="AE34" s="399">
        <v>1</v>
      </c>
      <c r="AF34" s="399">
        <f t="shared" ref="AF34:AN34" si="36">CA_PY_Corr</f>
        <v>0.5</v>
      </c>
      <c r="AG34" s="399">
        <f t="shared" si="36"/>
        <v>0.5</v>
      </c>
      <c r="AH34" s="399">
        <f t="shared" si="36"/>
        <v>0.5</v>
      </c>
      <c r="AI34" s="399">
        <f t="shared" si="36"/>
        <v>0.5</v>
      </c>
      <c r="AJ34" s="399">
        <f t="shared" si="36"/>
        <v>0.5</v>
      </c>
      <c r="AK34" s="399">
        <f t="shared" si="36"/>
        <v>0.5</v>
      </c>
      <c r="AL34" s="399">
        <f t="shared" si="36"/>
        <v>0.5</v>
      </c>
      <c r="AM34" s="399">
        <f t="shared" si="36"/>
        <v>0.5</v>
      </c>
      <c r="AN34" s="400">
        <f t="shared" si="36"/>
        <v>0.5</v>
      </c>
    </row>
    <row r="35" spans="1:40" ht="14.25" customHeight="1" x14ac:dyDescent="0.2">
      <c r="A35" s="513">
        <f t="shared" si="3"/>
        <v>17</v>
      </c>
      <c r="B35" s="35"/>
      <c r="C35" s="431"/>
      <c r="D35" s="768" t="str">
        <f t="shared" si="0"/>
        <v/>
      </c>
      <c r="E35" s="889"/>
      <c r="F35" s="890"/>
      <c r="G35" s="891"/>
      <c r="H35" s="893">
        <f t="shared" si="4"/>
        <v>0</v>
      </c>
      <c r="I35" s="416">
        <f t="shared" si="1"/>
        <v>0.15</v>
      </c>
      <c r="J35" s="414"/>
      <c r="K35" s="415">
        <f t="shared" si="5"/>
        <v>0.15</v>
      </c>
      <c r="L35" s="901">
        <f t="shared" si="8"/>
        <v>0</v>
      </c>
      <c r="M35" s="5"/>
      <c r="N35" s="5"/>
      <c r="O35" s="394" t="s">
        <v>273</v>
      </c>
      <c r="P35" s="398">
        <f t="shared" si="6"/>
        <v>0.5</v>
      </c>
      <c r="Q35" s="399">
        <f t="shared" si="9"/>
        <v>0.5</v>
      </c>
      <c r="R35" s="399">
        <f t="shared" si="11"/>
        <v>0.5</v>
      </c>
      <c r="S35" s="399">
        <f t="shared" si="13"/>
        <v>0.5</v>
      </c>
      <c r="T35" s="399">
        <f t="shared" si="15"/>
        <v>0.5</v>
      </c>
      <c r="U35" s="399">
        <f t="shared" si="17"/>
        <v>0.5</v>
      </c>
      <c r="V35" s="399">
        <f t="shared" si="19"/>
        <v>0.5</v>
      </c>
      <c r="W35" s="399">
        <f t="shared" si="21"/>
        <v>0.5</v>
      </c>
      <c r="X35" s="399">
        <f t="shared" si="23"/>
        <v>0.5</v>
      </c>
      <c r="Y35" s="399">
        <f t="shared" si="25"/>
        <v>0.5</v>
      </c>
      <c r="Z35" s="399">
        <f t="shared" si="27"/>
        <v>0.5</v>
      </c>
      <c r="AA35" s="399">
        <f t="shared" si="29"/>
        <v>0.5</v>
      </c>
      <c r="AB35" s="399">
        <f t="shared" si="31"/>
        <v>0.5</v>
      </c>
      <c r="AC35" s="399">
        <f t="shared" si="33"/>
        <v>0.5</v>
      </c>
      <c r="AD35" s="399">
        <f t="shared" si="35"/>
        <v>0.5</v>
      </c>
      <c r="AE35" s="399">
        <f t="shared" ref="AE35:AE43" si="37">CA_PY_Corr</f>
        <v>0.5</v>
      </c>
      <c r="AF35" s="399">
        <v>1</v>
      </c>
      <c r="AG35" s="399">
        <f t="shared" ref="AG35:AN35" si="38">CA_PY_Corr</f>
        <v>0.5</v>
      </c>
      <c r="AH35" s="399">
        <f t="shared" si="38"/>
        <v>0.5</v>
      </c>
      <c r="AI35" s="399">
        <f t="shared" si="38"/>
        <v>0.5</v>
      </c>
      <c r="AJ35" s="399">
        <f t="shared" si="38"/>
        <v>0.5</v>
      </c>
      <c r="AK35" s="399">
        <f t="shared" si="38"/>
        <v>0.5</v>
      </c>
      <c r="AL35" s="399">
        <f t="shared" si="38"/>
        <v>0.5</v>
      </c>
      <c r="AM35" s="399">
        <f t="shared" si="38"/>
        <v>0.5</v>
      </c>
      <c r="AN35" s="400">
        <f t="shared" si="38"/>
        <v>0.5</v>
      </c>
    </row>
    <row r="36" spans="1:40" ht="14.25" customHeight="1" x14ac:dyDescent="0.2">
      <c r="A36" s="513">
        <f t="shared" si="3"/>
        <v>18</v>
      </c>
      <c r="B36" s="35"/>
      <c r="C36" s="431"/>
      <c r="D36" s="768" t="str">
        <f t="shared" si="0"/>
        <v/>
      </c>
      <c r="E36" s="889"/>
      <c r="F36" s="890"/>
      <c r="G36" s="891"/>
      <c r="H36" s="893">
        <f t="shared" si="4"/>
        <v>0</v>
      </c>
      <c r="I36" s="416">
        <f t="shared" si="1"/>
        <v>0.15</v>
      </c>
      <c r="J36" s="414"/>
      <c r="K36" s="415">
        <f t="shared" si="5"/>
        <v>0.15</v>
      </c>
      <c r="L36" s="901">
        <f t="shared" si="8"/>
        <v>0</v>
      </c>
      <c r="M36" s="5"/>
      <c r="N36" s="5"/>
      <c r="O36" s="394" t="s">
        <v>274</v>
      </c>
      <c r="P36" s="398">
        <f t="shared" si="6"/>
        <v>0.5</v>
      </c>
      <c r="Q36" s="399">
        <f t="shared" si="9"/>
        <v>0.5</v>
      </c>
      <c r="R36" s="399">
        <f t="shared" si="11"/>
        <v>0.5</v>
      </c>
      <c r="S36" s="399">
        <f t="shared" si="13"/>
        <v>0.5</v>
      </c>
      <c r="T36" s="399">
        <f t="shared" si="15"/>
        <v>0.5</v>
      </c>
      <c r="U36" s="399">
        <f t="shared" si="17"/>
        <v>0.5</v>
      </c>
      <c r="V36" s="399">
        <f t="shared" si="19"/>
        <v>0.5</v>
      </c>
      <c r="W36" s="399">
        <f t="shared" si="21"/>
        <v>0.5</v>
      </c>
      <c r="X36" s="399">
        <f t="shared" si="23"/>
        <v>0.5</v>
      </c>
      <c r="Y36" s="399">
        <f t="shared" si="25"/>
        <v>0.5</v>
      </c>
      <c r="Z36" s="399">
        <f t="shared" si="27"/>
        <v>0.5</v>
      </c>
      <c r="AA36" s="399">
        <f t="shared" si="29"/>
        <v>0.5</v>
      </c>
      <c r="AB36" s="399">
        <f t="shared" si="31"/>
        <v>0.5</v>
      </c>
      <c r="AC36" s="399">
        <f t="shared" si="33"/>
        <v>0.5</v>
      </c>
      <c r="AD36" s="399">
        <f t="shared" si="35"/>
        <v>0.5</v>
      </c>
      <c r="AE36" s="399">
        <f t="shared" si="37"/>
        <v>0.5</v>
      </c>
      <c r="AF36" s="399">
        <f t="shared" ref="AF36:AF43" si="39">CA_PY_Corr</f>
        <v>0.5</v>
      </c>
      <c r="AG36" s="399">
        <v>1</v>
      </c>
      <c r="AH36" s="399">
        <f t="shared" ref="AH36:AN36" si="40">CA_PY_Corr</f>
        <v>0.5</v>
      </c>
      <c r="AI36" s="399">
        <f t="shared" si="40"/>
        <v>0.5</v>
      </c>
      <c r="AJ36" s="399">
        <f t="shared" si="40"/>
        <v>0.5</v>
      </c>
      <c r="AK36" s="399">
        <f t="shared" si="40"/>
        <v>0.5</v>
      </c>
      <c r="AL36" s="399">
        <f t="shared" si="40"/>
        <v>0.5</v>
      </c>
      <c r="AM36" s="399">
        <f t="shared" si="40"/>
        <v>0.5</v>
      </c>
      <c r="AN36" s="400">
        <f t="shared" si="40"/>
        <v>0.5</v>
      </c>
    </row>
    <row r="37" spans="1:40" ht="14.25" customHeight="1" x14ac:dyDescent="0.2">
      <c r="A37" s="513">
        <f t="shared" si="3"/>
        <v>19</v>
      </c>
      <c r="B37" s="35"/>
      <c r="C37" s="431"/>
      <c r="D37" s="768" t="str">
        <f t="shared" si="0"/>
        <v/>
      </c>
      <c r="E37" s="889"/>
      <c r="F37" s="890"/>
      <c r="G37" s="891"/>
      <c r="H37" s="893">
        <f t="shared" si="4"/>
        <v>0</v>
      </c>
      <c r="I37" s="416">
        <f t="shared" si="1"/>
        <v>0.15</v>
      </c>
      <c r="J37" s="414"/>
      <c r="K37" s="415">
        <f t="shared" si="5"/>
        <v>0.15</v>
      </c>
      <c r="L37" s="901">
        <f t="shared" si="8"/>
        <v>0</v>
      </c>
      <c r="M37" s="5"/>
      <c r="N37" s="5"/>
      <c r="O37" s="394" t="s">
        <v>275</v>
      </c>
      <c r="P37" s="398">
        <f t="shared" si="6"/>
        <v>0.5</v>
      </c>
      <c r="Q37" s="399">
        <f t="shared" si="9"/>
        <v>0.5</v>
      </c>
      <c r="R37" s="399">
        <f t="shared" si="11"/>
        <v>0.5</v>
      </c>
      <c r="S37" s="399">
        <f t="shared" si="13"/>
        <v>0.5</v>
      </c>
      <c r="T37" s="399">
        <f t="shared" si="15"/>
        <v>0.5</v>
      </c>
      <c r="U37" s="399">
        <f t="shared" si="17"/>
        <v>0.5</v>
      </c>
      <c r="V37" s="399">
        <f t="shared" si="19"/>
        <v>0.5</v>
      </c>
      <c r="W37" s="399">
        <f t="shared" si="21"/>
        <v>0.5</v>
      </c>
      <c r="X37" s="399">
        <f t="shared" si="23"/>
        <v>0.5</v>
      </c>
      <c r="Y37" s="399">
        <f t="shared" si="25"/>
        <v>0.5</v>
      </c>
      <c r="Z37" s="399">
        <f t="shared" si="27"/>
        <v>0.5</v>
      </c>
      <c r="AA37" s="399">
        <f t="shared" si="29"/>
        <v>0.5</v>
      </c>
      <c r="AB37" s="399">
        <f t="shared" si="31"/>
        <v>0.5</v>
      </c>
      <c r="AC37" s="399">
        <f t="shared" si="33"/>
        <v>0.5</v>
      </c>
      <c r="AD37" s="399">
        <f t="shared" si="35"/>
        <v>0.5</v>
      </c>
      <c r="AE37" s="399">
        <f t="shared" si="37"/>
        <v>0.5</v>
      </c>
      <c r="AF37" s="399">
        <f t="shared" si="39"/>
        <v>0.5</v>
      </c>
      <c r="AG37" s="399">
        <f t="shared" ref="AG37:AG43" si="41">CA_PY_Corr</f>
        <v>0.5</v>
      </c>
      <c r="AH37" s="399">
        <v>1</v>
      </c>
      <c r="AI37" s="399">
        <f t="shared" ref="AI37:AN37" si="42">CA_PY_Corr</f>
        <v>0.5</v>
      </c>
      <c r="AJ37" s="399">
        <f t="shared" si="42"/>
        <v>0.5</v>
      </c>
      <c r="AK37" s="399">
        <f t="shared" si="42"/>
        <v>0.5</v>
      </c>
      <c r="AL37" s="399">
        <f t="shared" si="42"/>
        <v>0.5</v>
      </c>
      <c r="AM37" s="399">
        <f t="shared" si="42"/>
        <v>0.5</v>
      </c>
      <c r="AN37" s="400">
        <f t="shared" si="42"/>
        <v>0.5</v>
      </c>
    </row>
    <row r="38" spans="1:40" ht="14.25" customHeight="1" x14ac:dyDescent="0.2">
      <c r="A38" s="513">
        <f t="shared" si="3"/>
        <v>20</v>
      </c>
      <c r="B38" s="35"/>
      <c r="C38" s="431"/>
      <c r="D38" s="768" t="str">
        <f t="shared" si="0"/>
        <v/>
      </c>
      <c r="E38" s="889"/>
      <c r="F38" s="890"/>
      <c r="G38" s="891"/>
      <c r="H38" s="893">
        <f t="shared" si="4"/>
        <v>0</v>
      </c>
      <c r="I38" s="416">
        <f t="shared" si="1"/>
        <v>0.15</v>
      </c>
      <c r="J38" s="414"/>
      <c r="K38" s="415">
        <f t="shared" si="5"/>
        <v>0.15</v>
      </c>
      <c r="L38" s="901">
        <f t="shared" si="8"/>
        <v>0</v>
      </c>
      <c r="M38" s="5"/>
      <c r="N38" s="5"/>
      <c r="O38" s="394" t="s">
        <v>276</v>
      </c>
      <c r="P38" s="398">
        <f t="shared" si="6"/>
        <v>0.5</v>
      </c>
      <c r="Q38" s="399">
        <f t="shared" si="9"/>
        <v>0.5</v>
      </c>
      <c r="R38" s="399">
        <f t="shared" si="11"/>
        <v>0.5</v>
      </c>
      <c r="S38" s="399">
        <f t="shared" si="13"/>
        <v>0.5</v>
      </c>
      <c r="T38" s="399">
        <f t="shared" si="15"/>
        <v>0.5</v>
      </c>
      <c r="U38" s="399">
        <f t="shared" si="17"/>
        <v>0.5</v>
      </c>
      <c r="V38" s="399">
        <f t="shared" si="19"/>
        <v>0.5</v>
      </c>
      <c r="W38" s="399">
        <f t="shared" si="21"/>
        <v>0.5</v>
      </c>
      <c r="X38" s="399">
        <f t="shared" si="23"/>
        <v>0.5</v>
      </c>
      <c r="Y38" s="399">
        <f t="shared" si="25"/>
        <v>0.5</v>
      </c>
      <c r="Z38" s="399">
        <f t="shared" si="27"/>
        <v>0.5</v>
      </c>
      <c r="AA38" s="399">
        <f t="shared" si="29"/>
        <v>0.5</v>
      </c>
      <c r="AB38" s="399">
        <f t="shared" si="31"/>
        <v>0.5</v>
      </c>
      <c r="AC38" s="399">
        <f t="shared" si="33"/>
        <v>0.5</v>
      </c>
      <c r="AD38" s="399">
        <f t="shared" si="35"/>
        <v>0.5</v>
      </c>
      <c r="AE38" s="399">
        <f t="shared" si="37"/>
        <v>0.5</v>
      </c>
      <c r="AF38" s="399">
        <f t="shared" si="39"/>
        <v>0.5</v>
      </c>
      <c r="AG38" s="399">
        <f t="shared" si="41"/>
        <v>0.5</v>
      </c>
      <c r="AH38" s="399">
        <f t="shared" ref="AH38:AH43" si="43">CA_PY_Corr</f>
        <v>0.5</v>
      </c>
      <c r="AI38" s="399">
        <v>1</v>
      </c>
      <c r="AJ38" s="399">
        <f>CA_PY_Corr</f>
        <v>0.5</v>
      </c>
      <c r="AK38" s="399">
        <f>CA_PY_Corr</f>
        <v>0.5</v>
      </c>
      <c r="AL38" s="399">
        <f>CA_PY_Corr</f>
        <v>0.5</v>
      </c>
      <c r="AM38" s="399">
        <f>CA_PY_Corr</f>
        <v>0.5</v>
      </c>
      <c r="AN38" s="400">
        <f>CA_PY_Corr</f>
        <v>0.5</v>
      </c>
    </row>
    <row r="39" spans="1:40" ht="14.25" customHeight="1" x14ac:dyDescent="0.2">
      <c r="A39" s="513">
        <f t="shared" si="3"/>
        <v>21</v>
      </c>
      <c r="B39" s="35"/>
      <c r="C39" s="431"/>
      <c r="D39" s="768" t="str">
        <f t="shared" si="0"/>
        <v/>
      </c>
      <c r="E39" s="889"/>
      <c r="F39" s="890"/>
      <c r="G39" s="891"/>
      <c r="H39" s="893">
        <f t="shared" si="4"/>
        <v>0</v>
      </c>
      <c r="I39" s="416">
        <f t="shared" si="1"/>
        <v>0.15</v>
      </c>
      <c r="J39" s="414"/>
      <c r="K39" s="415">
        <f t="shared" si="5"/>
        <v>0.15</v>
      </c>
      <c r="L39" s="901">
        <f t="shared" si="8"/>
        <v>0</v>
      </c>
      <c r="M39" s="5"/>
      <c r="N39" s="5"/>
      <c r="O39" s="394" t="s">
        <v>277</v>
      </c>
      <c r="P39" s="398">
        <f t="shared" si="6"/>
        <v>0.5</v>
      </c>
      <c r="Q39" s="399">
        <f t="shared" si="9"/>
        <v>0.5</v>
      </c>
      <c r="R39" s="399">
        <f t="shared" si="11"/>
        <v>0.5</v>
      </c>
      <c r="S39" s="399">
        <f t="shared" si="13"/>
        <v>0.5</v>
      </c>
      <c r="T39" s="399">
        <f t="shared" si="15"/>
        <v>0.5</v>
      </c>
      <c r="U39" s="399">
        <f t="shared" si="17"/>
        <v>0.5</v>
      </c>
      <c r="V39" s="399">
        <f t="shared" si="19"/>
        <v>0.5</v>
      </c>
      <c r="W39" s="399">
        <f t="shared" si="21"/>
        <v>0.5</v>
      </c>
      <c r="X39" s="399">
        <f t="shared" si="23"/>
        <v>0.5</v>
      </c>
      <c r="Y39" s="399">
        <f t="shared" si="25"/>
        <v>0.5</v>
      </c>
      <c r="Z39" s="399">
        <f t="shared" si="27"/>
        <v>0.5</v>
      </c>
      <c r="AA39" s="399">
        <f t="shared" si="29"/>
        <v>0.5</v>
      </c>
      <c r="AB39" s="399">
        <f t="shared" si="31"/>
        <v>0.5</v>
      </c>
      <c r="AC39" s="399">
        <f t="shared" si="33"/>
        <v>0.5</v>
      </c>
      <c r="AD39" s="399">
        <f t="shared" si="35"/>
        <v>0.5</v>
      </c>
      <c r="AE39" s="399">
        <f t="shared" si="37"/>
        <v>0.5</v>
      </c>
      <c r="AF39" s="399">
        <f t="shared" si="39"/>
        <v>0.5</v>
      </c>
      <c r="AG39" s="399">
        <f t="shared" si="41"/>
        <v>0.5</v>
      </c>
      <c r="AH39" s="399">
        <f t="shared" si="43"/>
        <v>0.5</v>
      </c>
      <c r="AI39" s="399">
        <f>CA_PY_Corr</f>
        <v>0.5</v>
      </c>
      <c r="AJ39" s="399">
        <v>1</v>
      </c>
      <c r="AK39" s="399">
        <f>CA_PY_Corr</f>
        <v>0.5</v>
      </c>
      <c r="AL39" s="399">
        <f>CA_PY_Corr</f>
        <v>0.5</v>
      </c>
      <c r="AM39" s="399">
        <f>CA_PY_Corr</f>
        <v>0.5</v>
      </c>
      <c r="AN39" s="400">
        <f>CA_PY_Corr</f>
        <v>0.5</v>
      </c>
    </row>
    <row r="40" spans="1:40" ht="14.25" customHeight="1" x14ac:dyDescent="0.2">
      <c r="A40" s="513">
        <f t="shared" si="3"/>
        <v>22</v>
      </c>
      <c r="B40" s="35"/>
      <c r="C40" s="431"/>
      <c r="D40" s="768" t="str">
        <f t="shared" si="0"/>
        <v/>
      </c>
      <c r="E40" s="889"/>
      <c r="F40" s="890"/>
      <c r="G40" s="891"/>
      <c r="H40" s="893">
        <f t="shared" si="4"/>
        <v>0</v>
      </c>
      <c r="I40" s="416">
        <f t="shared" si="1"/>
        <v>0.15</v>
      </c>
      <c r="J40" s="414"/>
      <c r="K40" s="415">
        <f t="shared" si="5"/>
        <v>0.15</v>
      </c>
      <c r="L40" s="901">
        <f t="shared" si="8"/>
        <v>0</v>
      </c>
      <c r="M40" s="5"/>
      <c r="N40" s="5"/>
      <c r="O40" s="394" t="s">
        <v>278</v>
      </c>
      <c r="P40" s="398">
        <f t="shared" si="6"/>
        <v>0.5</v>
      </c>
      <c r="Q40" s="399">
        <f t="shared" si="9"/>
        <v>0.5</v>
      </c>
      <c r="R40" s="399">
        <f t="shared" si="11"/>
        <v>0.5</v>
      </c>
      <c r="S40" s="399">
        <f t="shared" si="13"/>
        <v>0.5</v>
      </c>
      <c r="T40" s="399">
        <f t="shared" si="15"/>
        <v>0.5</v>
      </c>
      <c r="U40" s="399">
        <f t="shared" si="17"/>
        <v>0.5</v>
      </c>
      <c r="V40" s="399">
        <f t="shared" si="19"/>
        <v>0.5</v>
      </c>
      <c r="W40" s="399">
        <f t="shared" si="21"/>
        <v>0.5</v>
      </c>
      <c r="X40" s="399">
        <f t="shared" si="23"/>
        <v>0.5</v>
      </c>
      <c r="Y40" s="399">
        <f t="shared" si="25"/>
        <v>0.5</v>
      </c>
      <c r="Z40" s="399">
        <f t="shared" si="27"/>
        <v>0.5</v>
      </c>
      <c r="AA40" s="399">
        <f t="shared" si="29"/>
        <v>0.5</v>
      </c>
      <c r="AB40" s="399">
        <f t="shared" si="31"/>
        <v>0.5</v>
      </c>
      <c r="AC40" s="399">
        <f t="shared" si="33"/>
        <v>0.5</v>
      </c>
      <c r="AD40" s="399">
        <f t="shared" si="35"/>
        <v>0.5</v>
      </c>
      <c r="AE40" s="399">
        <f t="shared" si="37"/>
        <v>0.5</v>
      </c>
      <c r="AF40" s="399">
        <f t="shared" si="39"/>
        <v>0.5</v>
      </c>
      <c r="AG40" s="399">
        <f t="shared" si="41"/>
        <v>0.5</v>
      </c>
      <c r="AH40" s="399">
        <f t="shared" si="43"/>
        <v>0.5</v>
      </c>
      <c r="AI40" s="399">
        <f>CA_PY_Corr</f>
        <v>0.5</v>
      </c>
      <c r="AJ40" s="399">
        <f>CA_PY_Corr</f>
        <v>0.5</v>
      </c>
      <c r="AK40" s="399">
        <v>1</v>
      </c>
      <c r="AL40" s="399">
        <f>CA_PY_Corr</f>
        <v>0.5</v>
      </c>
      <c r="AM40" s="399">
        <f>CA_PY_Corr</f>
        <v>0.5</v>
      </c>
      <c r="AN40" s="400">
        <f>CA_PY_Corr</f>
        <v>0.5</v>
      </c>
    </row>
    <row r="41" spans="1:40" ht="14.25" customHeight="1" x14ac:dyDescent="0.2">
      <c r="A41" s="513">
        <f t="shared" si="3"/>
        <v>23</v>
      </c>
      <c r="B41" s="35"/>
      <c r="C41" s="431"/>
      <c r="D41" s="768" t="str">
        <f t="shared" si="0"/>
        <v/>
      </c>
      <c r="E41" s="889"/>
      <c r="F41" s="890"/>
      <c r="G41" s="891"/>
      <c r="H41" s="893">
        <f t="shared" si="4"/>
        <v>0</v>
      </c>
      <c r="I41" s="416">
        <f t="shared" si="1"/>
        <v>0.15</v>
      </c>
      <c r="J41" s="414"/>
      <c r="K41" s="415">
        <f t="shared" si="5"/>
        <v>0.15</v>
      </c>
      <c r="L41" s="901">
        <f t="shared" si="8"/>
        <v>0</v>
      </c>
      <c r="M41" s="5"/>
      <c r="N41" s="5"/>
      <c r="O41" s="394" t="s">
        <v>279</v>
      </c>
      <c r="P41" s="398">
        <f t="shared" si="6"/>
        <v>0.5</v>
      </c>
      <c r="Q41" s="399">
        <f t="shared" si="9"/>
        <v>0.5</v>
      </c>
      <c r="R41" s="399">
        <f t="shared" si="11"/>
        <v>0.5</v>
      </c>
      <c r="S41" s="399">
        <f t="shared" si="13"/>
        <v>0.5</v>
      </c>
      <c r="T41" s="399">
        <f t="shared" si="15"/>
        <v>0.5</v>
      </c>
      <c r="U41" s="399">
        <f t="shared" si="17"/>
        <v>0.5</v>
      </c>
      <c r="V41" s="399">
        <f t="shared" si="19"/>
        <v>0.5</v>
      </c>
      <c r="W41" s="399">
        <f t="shared" si="21"/>
        <v>0.5</v>
      </c>
      <c r="X41" s="399">
        <f t="shared" si="23"/>
        <v>0.5</v>
      </c>
      <c r="Y41" s="399">
        <f t="shared" si="25"/>
        <v>0.5</v>
      </c>
      <c r="Z41" s="399">
        <f t="shared" si="27"/>
        <v>0.5</v>
      </c>
      <c r="AA41" s="399">
        <f t="shared" si="29"/>
        <v>0.5</v>
      </c>
      <c r="AB41" s="399">
        <f t="shared" si="31"/>
        <v>0.5</v>
      </c>
      <c r="AC41" s="399">
        <f t="shared" si="33"/>
        <v>0.5</v>
      </c>
      <c r="AD41" s="399">
        <f t="shared" si="35"/>
        <v>0.5</v>
      </c>
      <c r="AE41" s="399">
        <f t="shared" si="37"/>
        <v>0.5</v>
      </c>
      <c r="AF41" s="399">
        <f t="shared" si="39"/>
        <v>0.5</v>
      </c>
      <c r="AG41" s="399">
        <f t="shared" si="41"/>
        <v>0.5</v>
      </c>
      <c r="AH41" s="399">
        <f t="shared" si="43"/>
        <v>0.5</v>
      </c>
      <c r="AI41" s="399">
        <f>CA_PY_Corr</f>
        <v>0.5</v>
      </c>
      <c r="AJ41" s="399">
        <f>CA_PY_Corr</f>
        <v>0.5</v>
      </c>
      <c r="AK41" s="399">
        <f>CA_PY_Corr</f>
        <v>0.5</v>
      </c>
      <c r="AL41" s="399">
        <v>1</v>
      </c>
      <c r="AM41" s="399">
        <f>CA_PY_Corr</f>
        <v>0.5</v>
      </c>
      <c r="AN41" s="400">
        <f>CA_PY_Corr</f>
        <v>0.5</v>
      </c>
    </row>
    <row r="42" spans="1:40" ht="14.25" customHeight="1" x14ac:dyDescent="0.2">
      <c r="A42" s="513">
        <f t="shared" si="3"/>
        <v>24</v>
      </c>
      <c r="B42" s="35"/>
      <c r="C42" s="431"/>
      <c r="D42" s="768" t="str">
        <f t="shared" si="0"/>
        <v/>
      </c>
      <c r="E42" s="889"/>
      <c r="F42" s="890"/>
      <c r="G42" s="891"/>
      <c r="H42" s="893">
        <f t="shared" si="4"/>
        <v>0</v>
      </c>
      <c r="I42" s="416">
        <f t="shared" si="1"/>
        <v>0.15</v>
      </c>
      <c r="J42" s="414"/>
      <c r="K42" s="415">
        <f t="shared" si="5"/>
        <v>0.15</v>
      </c>
      <c r="L42" s="901">
        <f t="shared" si="8"/>
        <v>0</v>
      </c>
      <c r="M42" s="5"/>
      <c r="N42" s="5"/>
      <c r="O42" s="394" t="s">
        <v>280</v>
      </c>
      <c r="P42" s="398">
        <f t="shared" si="6"/>
        <v>0.5</v>
      </c>
      <c r="Q42" s="399">
        <f t="shared" si="9"/>
        <v>0.5</v>
      </c>
      <c r="R42" s="399">
        <f t="shared" si="11"/>
        <v>0.5</v>
      </c>
      <c r="S42" s="399">
        <f t="shared" si="13"/>
        <v>0.5</v>
      </c>
      <c r="T42" s="399">
        <f t="shared" si="15"/>
        <v>0.5</v>
      </c>
      <c r="U42" s="399">
        <f t="shared" si="17"/>
        <v>0.5</v>
      </c>
      <c r="V42" s="399">
        <f t="shared" si="19"/>
        <v>0.5</v>
      </c>
      <c r="W42" s="399">
        <f t="shared" si="21"/>
        <v>0.5</v>
      </c>
      <c r="X42" s="399">
        <f t="shared" si="23"/>
        <v>0.5</v>
      </c>
      <c r="Y42" s="399">
        <f t="shared" si="25"/>
        <v>0.5</v>
      </c>
      <c r="Z42" s="399">
        <f t="shared" si="27"/>
        <v>0.5</v>
      </c>
      <c r="AA42" s="399">
        <f t="shared" si="29"/>
        <v>0.5</v>
      </c>
      <c r="AB42" s="399">
        <f t="shared" si="31"/>
        <v>0.5</v>
      </c>
      <c r="AC42" s="399">
        <f t="shared" si="33"/>
        <v>0.5</v>
      </c>
      <c r="AD42" s="399">
        <f t="shared" si="35"/>
        <v>0.5</v>
      </c>
      <c r="AE42" s="399">
        <f t="shared" si="37"/>
        <v>0.5</v>
      </c>
      <c r="AF42" s="399">
        <f t="shared" si="39"/>
        <v>0.5</v>
      </c>
      <c r="AG42" s="399">
        <f t="shared" si="41"/>
        <v>0.5</v>
      </c>
      <c r="AH42" s="399">
        <f t="shared" si="43"/>
        <v>0.5</v>
      </c>
      <c r="AI42" s="399">
        <f>CA_PY_Corr</f>
        <v>0.5</v>
      </c>
      <c r="AJ42" s="399">
        <f>CA_PY_Corr</f>
        <v>0.5</v>
      </c>
      <c r="AK42" s="399">
        <f>CA_PY_Corr</f>
        <v>0.5</v>
      </c>
      <c r="AL42" s="399">
        <f>CA_PY_Corr</f>
        <v>0.5</v>
      </c>
      <c r="AM42" s="399">
        <v>1</v>
      </c>
      <c r="AN42" s="400">
        <f>CA_PY_Corr</f>
        <v>0.5</v>
      </c>
    </row>
    <row r="43" spans="1:40" ht="14.25" customHeight="1" x14ac:dyDescent="0.2">
      <c r="A43" s="513">
        <f t="shared" si="3"/>
        <v>25</v>
      </c>
      <c r="B43" s="36"/>
      <c r="C43" s="464"/>
      <c r="D43" s="769" t="str">
        <f t="shared" si="0"/>
        <v/>
      </c>
      <c r="E43" s="894"/>
      <c r="F43" s="895"/>
      <c r="G43" s="896"/>
      <c r="H43" s="897">
        <f t="shared" si="4"/>
        <v>0</v>
      </c>
      <c r="I43" s="471">
        <f t="shared" si="1"/>
        <v>0.15</v>
      </c>
      <c r="J43" s="472"/>
      <c r="K43" s="473">
        <f t="shared" si="5"/>
        <v>0.15</v>
      </c>
      <c r="L43" s="902">
        <f>H43*K43</f>
        <v>0</v>
      </c>
      <c r="M43" s="5"/>
      <c r="N43" s="5"/>
      <c r="O43" s="394" t="s">
        <v>281</v>
      </c>
      <c r="P43" s="401">
        <f t="shared" si="6"/>
        <v>0.5</v>
      </c>
      <c r="Q43" s="402">
        <f t="shared" si="9"/>
        <v>0.5</v>
      </c>
      <c r="R43" s="402">
        <f t="shared" si="11"/>
        <v>0.5</v>
      </c>
      <c r="S43" s="402">
        <f t="shared" si="13"/>
        <v>0.5</v>
      </c>
      <c r="T43" s="402">
        <f t="shared" si="15"/>
        <v>0.5</v>
      </c>
      <c r="U43" s="402">
        <f t="shared" si="17"/>
        <v>0.5</v>
      </c>
      <c r="V43" s="402">
        <f t="shared" si="19"/>
        <v>0.5</v>
      </c>
      <c r="W43" s="402">
        <f t="shared" si="21"/>
        <v>0.5</v>
      </c>
      <c r="X43" s="402">
        <f t="shared" si="23"/>
        <v>0.5</v>
      </c>
      <c r="Y43" s="402">
        <f t="shared" si="25"/>
        <v>0.5</v>
      </c>
      <c r="Z43" s="402">
        <f t="shared" si="27"/>
        <v>0.5</v>
      </c>
      <c r="AA43" s="402">
        <f t="shared" si="29"/>
        <v>0.5</v>
      </c>
      <c r="AB43" s="402">
        <f t="shared" si="31"/>
        <v>0.5</v>
      </c>
      <c r="AC43" s="402">
        <f t="shared" si="33"/>
        <v>0.5</v>
      </c>
      <c r="AD43" s="402">
        <f t="shared" si="35"/>
        <v>0.5</v>
      </c>
      <c r="AE43" s="402">
        <f t="shared" si="37"/>
        <v>0.5</v>
      </c>
      <c r="AF43" s="402">
        <f t="shared" si="39"/>
        <v>0.5</v>
      </c>
      <c r="AG43" s="402">
        <f t="shared" si="41"/>
        <v>0.5</v>
      </c>
      <c r="AH43" s="402">
        <f t="shared" si="43"/>
        <v>0.5</v>
      </c>
      <c r="AI43" s="402">
        <f>CA_PY_Corr</f>
        <v>0.5</v>
      </c>
      <c r="AJ43" s="402">
        <f>CA_PY_Corr</f>
        <v>0.5</v>
      </c>
      <c r="AK43" s="402">
        <f>CA_PY_Corr</f>
        <v>0.5</v>
      </c>
      <c r="AL43" s="402">
        <f>CA_PY_Corr</f>
        <v>0.5</v>
      </c>
      <c r="AM43" s="402">
        <f>CA_PY_Corr</f>
        <v>0.5</v>
      </c>
      <c r="AN43" s="403">
        <v>1</v>
      </c>
    </row>
    <row r="44" spans="1:40" s="65" customFormat="1" ht="14.25" customHeight="1" x14ac:dyDescent="0.2">
      <c r="B44" s="474" t="s">
        <v>303</v>
      </c>
      <c r="C44" s="469"/>
      <c r="D44" s="469"/>
      <c r="E44" s="898">
        <f>SUM(E19:E43)</f>
        <v>0</v>
      </c>
      <c r="F44" s="898">
        <f t="shared" ref="F44:H44" si="44">SUM(F19:F43)</f>
        <v>0</v>
      </c>
      <c r="G44" s="898">
        <f t="shared" si="44"/>
        <v>0</v>
      </c>
      <c r="H44" s="899">
        <f t="shared" si="44"/>
        <v>0</v>
      </c>
      <c r="I44" s="475"/>
      <c r="J44" s="475"/>
      <c r="K44" s="476">
        <f>IF(H44&gt;0,L44/H44,0)</f>
        <v>0</v>
      </c>
      <c r="L44" s="903">
        <f t="array" ref="L44">SQRT(MMULT(TRANSPOSE(L19:L43),MMULT(CA_PY_corr_mat,L19:L43)))</f>
        <v>0</v>
      </c>
      <c r="M44" s="137"/>
      <c r="N44" s="137"/>
      <c r="O44" s="137"/>
      <c r="P44" s="137"/>
    </row>
    <row r="45" spans="1:40" x14ac:dyDescent="0.2">
      <c r="B45" s="5"/>
      <c r="C45" s="5"/>
      <c r="D45" s="5"/>
      <c r="M45" s="5"/>
      <c r="N45" s="5"/>
      <c r="O45" s="5"/>
      <c r="P45" s="5"/>
    </row>
    <row r="46" spans="1:40" x14ac:dyDescent="0.2">
      <c r="B46" s="5"/>
      <c r="C46" s="5"/>
      <c r="D46" s="5"/>
      <c r="M46" s="5"/>
      <c r="N46" s="5"/>
      <c r="O46" s="5"/>
      <c r="P46" s="5"/>
    </row>
    <row r="47" spans="1:40" x14ac:dyDescent="0.2">
      <c r="B47" s="5"/>
      <c r="C47" s="5"/>
      <c r="D47" s="5"/>
      <c r="L47" s="5"/>
      <c r="M47" s="5"/>
      <c r="N47" s="5"/>
      <c r="O47" s="5"/>
    </row>
    <row r="48" spans="1:40" x14ac:dyDescent="0.2">
      <c r="B48" s="5"/>
      <c r="C48" s="5"/>
      <c r="D48" s="5"/>
      <c r="L48" s="5"/>
      <c r="M48" s="5"/>
      <c r="N48" s="5"/>
      <c r="O48" s="5"/>
    </row>
    <row r="49" spans="2:15" x14ac:dyDescent="0.2">
      <c r="B49" s="5"/>
      <c r="C49" s="5"/>
      <c r="D49" s="5"/>
      <c r="L49" s="5"/>
      <c r="M49" s="5"/>
      <c r="N49" s="5"/>
      <c r="O49" s="5"/>
    </row>
    <row r="50" spans="2:15" x14ac:dyDescent="0.2">
      <c r="B50" s="5"/>
      <c r="C50" s="5"/>
      <c r="D50" s="5"/>
      <c r="L50" s="5"/>
      <c r="M50" s="5"/>
      <c r="N50" s="5"/>
      <c r="O50" s="5"/>
    </row>
    <row r="51" spans="2:15" x14ac:dyDescent="0.2">
      <c r="B51" s="5"/>
      <c r="C51" s="5"/>
      <c r="D51" s="5"/>
      <c r="L51" s="5"/>
      <c r="M51" s="5"/>
      <c r="N51" s="5"/>
      <c r="O51" s="5"/>
    </row>
    <row r="52" spans="2:15" x14ac:dyDescent="0.2">
      <c r="B52" s="5"/>
      <c r="C52" s="5"/>
      <c r="D52" s="5"/>
      <c r="L52" s="5"/>
      <c r="M52" s="5"/>
      <c r="N52" s="5"/>
      <c r="O52" s="5"/>
    </row>
    <row r="53" spans="2:15" x14ac:dyDescent="0.2">
      <c r="B53" s="5"/>
      <c r="C53" s="5"/>
      <c r="D53" s="5"/>
      <c r="L53" s="5"/>
      <c r="M53" s="5"/>
      <c r="N53" s="5"/>
      <c r="O53" s="5"/>
    </row>
    <row r="54" spans="2:15" x14ac:dyDescent="0.2">
      <c r="B54" s="5"/>
      <c r="C54" s="5"/>
      <c r="D54" s="5"/>
      <c r="L54" s="5"/>
      <c r="M54" s="5"/>
      <c r="N54" s="5"/>
      <c r="O54" s="5"/>
    </row>
    <row r="55" spans="2:15" x14ac:dyDescent="0.2">
      <c r="B55" s="5"/>
      <c r="C55" s="5"/>
      <c r="D55" s="5"/>
      <c r="L55" s="5"/>
      <c r="M55" s="5"/>
      <c r="N55" s="5"/>
      <c r="O55" s="5"/>
    </row>
    <row r="56" spans="2:15" x14ac:dyDescent="0.2">
      <c r="B56" s="5"/>
      <c r="C56" s="5"/>
      <c r="D56" s="5"/>
      <c r="L56" s="5"/>
      <c r="M56" s="5"/>
      <c r="N56" s="5"/>
      <c r="O56" s="5"/>
    </row>
  </sheetData>
  <mergeCells count="4">
    <mergeCell ref="E16:H16"/>
    <mergeCell ref="I16:K16"/>
    <mergeCell ref="E15:H15"/>
    <mergeCell ref="I15:K15"/>
  </mergeCells>
  <dataValidations count="1">
    <dataValidation type="list" allowBlank="1" showInputMessage="1" showErrorMessage="1" sqref="C18:C43" xr:uid="{00000000-0002-0000-0500-000000000000}">
      <formula1>CA_currencies</formula1>
    </dataValidation>
  </dataValidations>
  <pageMargins left="0.7" right="0.7" top="0.75" bottom="0.75" header="0.3" footer="0.3"/>
  <pageSetup paperSize="9" orientation="portrait" r:id="rId1"/>
  <ignoredErrors>
    <ignoredError sqref="H18:I18 K18:L18 D18" unlockedFormula="1"/>
    <ignoredError sqref="E44:F4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A2D3EE"/>
  </sheetPr>
  <dimension ref="A1:AC49"/>
  <sheetViews>
    <sheetView showGridLines="0" zoomScale="90" zoomScaleNormal="90" workbookViewId="0">
      <selection activeCell="A2" sqref="A2"/>
    </sheetView>
  </sheetViews>
  <sheetFormatPr defaultColWidth="8.85546875" defaultRowHeight="12.75" x14ac:dyDescent="0.2"/>
  <cols>
    <col min="1" max="1" width="5.85546875" style="5" customWidth="1"/>
    <col min="2" max="2" width="43.85546875" style="5" customWidth="1"/>
    <col min="3" max="3" width="11.42578125" style="5" customWidth="1"/>
    <col min="4" max="4" width="10.5703125" style="5" customWidth="1"/>
    <col min="5" max="5" width="10.28515625" style="5" customWidth="1"/>
    <col min="6" max="6" width="20.85546875" style="5" customWidth="1"/>
    <col min="7" max="7" width="17.140625" style="5" customWidth="1"/>
    <col min="8" max="8" width="18.140625" style="5" customWidth="1"/>
    <col min="9" max="9" width="19.85546875" style="5" customWidth="1"/>
    <col min="10" max="10" width="13.140625" style="5" customWidth="1"/>
    <col min="11" max="11" width="18.85546875" style="5" customWidth="1"/>
    <col min="12" max="12" width="20.5703125" style="5" customWidth="1"/>
    <col min="13" max="13" width="13.140625" style="5" customWidth="1"/>
    <col min="14" max="14" width="16.140625" style="5" customWidth="1"/>
    <col min="15" max="15" width="13.42578125" style="5" customWidth="1"/>
    <col min="16" max="16" width="19.85546875" style="5" customWidth="1"/>
    <col min="17" max="17" width="13.5703125" style="5" customWidth="1"/>
    <col min="18" max="18" width="13.42578125" style="5" customWidth="1"/>
    <col min="19" max="19" width="13.5703125" style="5" customWidth="1"/>
    <col min="20" max="20" width="13.42578125" style="5" customWidth="1"/>
    <col min="21" max="21" width="13.5703125" style="5" customWidth="1"/>
    <col min="22" max="16384" width="8.85546875" style="5"/>
  </cols>
  <sheetData>
    <row r="1" spans="1:29" s="8" customFormat="1" ht="24" customHeight="1" x14ac:dyDescent="0.25">
      <c r="A1" s="10">
        <v>7</v>
      </c>
      <c r="B1" s="11" t="s">
        <v>305</v>
      </c>
      <c r="C1" s="11"/>
      <c r="D1" s="11"/>
      <c r="E1" s="11"/>
    </row>
    <row r="2" spans="1:29" s="216" customFormat="1" x14ac:dyDescent="0.2">
      <c r="B2" s="217" t="str">
        <f>CA_company_name&amp;" - SST "&amp;CA_current_year&amp;CA_suffix</f>
        <v>Example Re - SST 2025</v>
      </c>
      <c r="C2" s="217"/>
      <c r="D2" s="217"/>
      <c r="E2" s="217"/>
      <c r="G2" s="218"/>
      <c r="J2" s="218"/>
      <c r="K2" s="218"/>
      <c r="L2" s="218"/>
      <c r="M2" s="218"/>
      <c r="N2" s="218"/>
      <c r="O2" s="218"/>
      <c r="P2" s="218"/>
      <c r="R2" s="219"/>
      <c r="T2" s="219"/>
      <c r="Y2" s="219"/>
      <c r="AA2" s="219"/>
      <c r="AC2" s="219"/>
    </row>
    <row r="3" spans="1:29" ht="14.25" customHeight="1" x14ac:dyDescent="0.2"/>
    <row r="4" spans="1:29" ht="14.25" customHeight="1" x14ac:dyDescent="0.2">
      <c r="F4" s="2"/>
    </row>
    <row r="5" spans="1:29" ht="14.25" customHeight="1" x14ac:dyDescent="0.25">
      <c r="B5" s="408" t="s">
        <v>12</v>
      </c>
      <c r="F5" s="2"/>
      <c r="G5" s="441"/>
    </row>
    <row r="6" spans="1:29" ht="14.25" customHeight="1" x14ac:dyDescent="0.2">
      <c r="F6" s="2"/>
      <c r="G6" s="441"/>
    </row>
    <row r="7" spans="1:29" ht="14.25" customHeight="1" thickBot="1" x14ac:dyDescent="0.25">
      <c r="B7" s="438" t="s">
        <v>317</v>
      </c>
      <c r="C7" s="27"/>
      <c r="D7" s="27"/>
      <c r="E7" s="27"/>
      <c r="F7" s="450"/>
      <c r="G7" s="1074" t="s">
        <v>10</v>
      </c>
      <c r="H7" s="1075"/>
      <c r="I7" s="1076"/>
      <c r="J7" s="1071" t="s">
        <v>154</v>
      </c>
      <c r="K7" s="1072"/>
      <c r="L7" s="1072"/>
      <c r="M7" s="1072"/>
      <c r="N7" s="1072"/>
      <c r="O7" s="1072"/>
      <c r="P7" s="1072"/>
      <c r="Q7" s="1072"/>
      <c r="R7" s="1072"/>
      <c r="S7" s="1072"/>
      <c r="T7" s="1072"/>
      <c r="U7" s="1073"/>
    </row>
    <row r="8" spans="1:29" ht="14.25" customHeight="1" thickTop="1" thickBot="1" x14ac:dyDescent="0.25">
      <c r="B8" s="449"/>
      <c r="C8" s="449"/>
      <c r="D8" s="449"/>
      <c r="E8" s="449"/>
      <c r="F8" s="451"/>
      <c r="G8" s="1077" t="s">
        <v>300</v>
      </c>
      <c r="H8" s="1078"/>
      <c r="I8" s="1079"/>
      <c r="J8" s="1067" t="s">
        <v>298</v>
      </c>
      <c r="K8" s="1068"/>
      <c r="L8" s="1069"/>
      <c r="M8" s="1070" t="s">
        <v>297</v>
      </c>
      <c r="N8" s="1068"/>
      <c r="O8" s="1069"/>
      <c r="P8" s="462" t="s">
        <v>299</v>
      </c>
      <c r="Q8" s="455" t="s">
        <v>301</v>
      </c>
      <c r="R8" s="442"/>
      <c r="S8" s="442"/>
      <c r="T8" s="442"/>
      <c r="U8" s="442"/>
    </row>
    <row r="9" spans="1:29" ht="45.75" customHeight="1" thickTop="1" x14ac:dyDescent="0.2">
      <c r="B9" s="512" t="s">
        <v>125</v>
      </c>
      <c r="C9" s="434" t="s">
        <v>140</v>
      </c>
      <c r="D9" s="422" t="str">
        <f>"Exchange rate  to "&amp;CA_SST_currency</f>
        <v>Exchange rate  to CHF</v>
      </c>
      <c r="E9" s="434" t="s">
        <v>291</v>
      </c>
      <c r="F9" s="456" t="s">
        <v>296</v>
      </c>
      <c r="G9" s="457" t="str">
        <f>"Maximum possible loss, in " &amp;CA_SST_currency &amp;CA_nunit_lab</f>
        <v xml:space="preserve">Maximum possible loss, in CHFm </v>
      </c>
      <c r="H9" s="458" t="str">
        <f>"Expected loss, in " &amp;CA_SST_currency &amp;CA_nunit_lab</f>
        <v xml:space="preserve">Expected loss, in CHFm </v>
      </c>
      <c r="I9" s="459" t="str">
        <f>"Upper bound of centered expected shortfall "&amp;(1-CA_alpha)*100&amp;"%, in " &amp;CA_SST_currency &amp;CA_nunit_lab</f>
        <v xml:space="preserve">Upper bound of centered expected shortfall 99%, in CHFm </v>
      </c>
      <c r="J9" s="220" t="s">
        <v>173</v>
      </c>
      <c r="K9" s="435" t="str">
        <f>"Expected severity of single claims, in " &amp;CA_SST_currency &amp;CA_nunit_lab</f>
        <v xml:space="preserve">Expected severity of single claims, in CHFm </v>
      </c>
      <c r="L9" s="460" t="str">
        <f>"Standard deviation of single claims, in " &amp;CA_SST_currency &amp;CA_nunit_lab</f>
        <v xml:space="preserve">Standard deviation of single claims, in CHFm </v>
      </c>
      <c r="M9" s="461" t="s">
        <v>173</v>
      </c>
      <c r="N9" s="435" t="str">
        <f>"Large claim threshold, in " &amp;CA_SST_currency &amp;CA_nunit_lab</f>
        <v xml:space="preserve">Large claim threshold, in CHFm </v>
      </c>
      <c r="O9" s="460" t="s">
        <v>155</v>
      </c>
      <c r="P9" s="220" t="str">
        <f>"Expected aggregate ground up claim, in " &amp;CA_SST_currency &amp;CA_nunit_lab</f>
        <v xml:space="preserve">Expected aggregate ground up claim, in CHFm </v>
      </c>
      <c r="Q9" s="220" t="str">
        <f>"AAL, in " &amp;CA_SST_currency &amp;CA_nunit_lab</f>
        <v xml:space="preserve">AAL, in CHFm </v>
      </c>
      <c r="R9" s="220" t="str">
        <f>"EEL, in " &amp;CA_SST_currency &amp;CA_nunit_lab</f>
        <v xml:space="preserve">EEL, in CHFm </v>
      </c>
      <c r="S9" s="220" t="str">
        <f>"AAD, in " &amp;CA_SST_currency &amp;CA_nunit_lab</f>
        <v xml:space="preserve">AAD, in CHFm </v>
      </c>
      <c r="T9" s="220" t="str">
        <f>"EED, in " &amp;CA_SST_currency &amp;CA_nunit_lab</f>
        <v xml:space="preserve">EED, in CHFm </v>
      </c>
      <c r="U9" s="435" t="s">
        <v>302</v>
      </c>
    </row>
    <row r="10" spans="1:29" ht="14.25" customHeight="1" x14ac:dyDescent="0.2">
      <c r="A10" s="513">
        <f>0</f>
        <v>0</v>
      </c>
      <c r="B10" s="19" t="s">
        <v>355</v>
      </c>
      <c r="C10" s="38" t="s">
        <v>5</v>
      </c>
      <c r="D10" s="766">
        <f t="shared" ref="D10:D35" si="0">IF(C10&lt;&gt;"",VLOOKUP(C10&amp;"/"&amp;CA_SST_currency,CA_exchange_rates,2,FALSE),"")</f>
        <v>1.1355999999999999</v>
      </c>
      <c r="E10" s="34" t="s">
        <v>292</v>
      </c>
      <c r="F10" s="508" t="s">
        <v>8</v>
      </c>
      <c r="G10" s="909"/>
      <c r="H10" s="910"/>
      <c r="I10" s="911" t="str">
        <f>IF(F10="Maximum possible loss",G10-H10,"")</f>
        <v/>
      </c>
      <c r="J10" s="452">
        <v>10</v>
      </c>
      <c r="K10" s="924">
        <v>20</v>
      </c>
      <c r="L10" s="925">
        <v>5</v>
      </c>
      <c r="M10" s="443">
        <v>10</v>
      </c>
      <c r="N10" s="924">
        <v>50</v>
      </c>
      <c r="O10" s="444">
        <v>2</v>
      </c>
      <c r="P10" s="909">
        <f>J10*K10+M10*N10*O10/(O10-1)</f>
        <v>1200</v>
      </c>
      <c r="Q10" s="924"/>
      <c r="R10" s="924"/>
      <c r="S10" s="924">
        <v>50</v>
      </c>
      <c r="T10" s="924"/>
      <c r="U10" s="477">
        <v>0.8</v>
      </c>
    </row>
    <row r="11" spans="1:29" ht="14.25" customHeight="1" x14ac:dyDescent="0.2">
      <c r="A11" s="513">
        <f>A10+1</f>
        <v>1</v>
      </c>
      <c r="B11" s="15"/>
      <c r="C11" s="431"/>
      <c r="D11" s="767" t="str">
        <f t="shared" si="0"/>
        <v/>
      </c>
      <c r="E11" s="16"/>
      <c r="F11" s="509"/>
      <c r="G11" s="912"/>
      <c r="H11" s="913"/>
      <c r="I11" s="914" t="str">
        <f>IF(F11="Maximum possible loss",G11-H11,"")</f>
        <v/>
      </c>
      <c r="J11" s="453"/>
      <c r="K11" s="926"/>
      <c r="L11" s="927"/>
      <c r="M11" s="445"/>
      <c r="N11" s="926"/>
      <c r="O11" s="446"/>
      <c r="P11" s="694" t="str">
        <f>IF(F11="Ground-up loss",IF(O11&gt;1,J11*K11+M11*N11*O11/(O11-1),J11*K11+M11*N11),"")</f>
        <v/>
      </c>
      <c r="Q11" s="912"/>
      <c r="R11" s="926"/>
      <c r="S11" s="926"/>
      <c r="T11" s="926"/>
      <c r="U11" s="478"/>
    </row>
    <row r="12" spans="1:29" ht="14.25" customHeight="1" x14ac:dyDescent="0.2">
      <c r="A12" s="513">
        <f t="shared" ref="A12:A35" si="1">A11+1</f>
        <v>2</v>
      </c>
      <c r="B12" s="13"/>
      <c r="C12" s="431"/>
      <c r="D12" s="768" t="str">
        <f t="shared" si="0"/>
        <v/>
      </c>
      <c r="E12" s="16"/>
      <c r="F12" s="510"/>
      <c r="G12" s="915"/>
      <c r="H12" s="916"/>
      <c r="I12" s="917" t="str">
        <f t="shared" ref="I12:I35" si="2">IF(F12="Maximum possible loss",G12-H12,"")</f>
        <v/>
      </c>
      <c r="J12" s="454"/>
      <c r="K12" s="928"/>
      <c r="L12" s="929"/>
      <c r="M12" s="447"/>
      <c r="N12" s="928"/>
      <c r="O12" s="448"/>
      <c r="P12" s="694" t="str">
        <f t="shared" ref="P12:P35" si="3">IF(F12="Ground-up loss",IF(O12&gt;1,J12*K12+M12*N12*O12/(O12-1),J12*K12+M12*N12),"")</f>
        <v/>
      </c>
      <c r="Q12" s="915"/>
      <c r="R12" s="928"/>
      <c r="S12" s="928"/>
      <c r="T12" s="928"/>
      <c r="U12" s="479"/>
    </row>
    <row r="13" spans="1:29" ht="14.25" customHeight="1" x14ac:dyDescent="0.2">
      <c r="A13" s="513">
        <f t="shared" si="1"/>
        <v>3</v>
      </c>
      <c r="B13" s="13"/>
      <c r="C13" s="431"/>
      <c r="D13" s="768" t="str">
        <f t="shared" si="0"/>
        <v/>
      </c>
      <c r="E13" s="16"/>
      <c r="F13" s="509"/>
      <c r="G13" s="915"/>
      <c r="H13" s="916"/>
      <c r="I13" s="917" t="str">
        <f t="shared" si="2"/>
        <v/>
      </c>
      <c r="J13" s="454"/>
      <c r="K13" s="928"/>
      <c r="L13" s="929"/>
      <c r="M13" s="447"/>
      <c r="N13" s="928"/>
      <c r="O13" s="448"/>
      <c r="P13" s="694" t="str">
        <f t="shared" si="3"/>
        <v/>
      </c>
      <c r="Q13" s="915"/>
      <c r="R13" s="928"/>
      <c r="S13" s="928"/>
      <c r="T13" s="928"/>
      <c r="U13" s="479"/>
    </row>
    <row r="14" spans="1:29" ht="14.25" customHeight="1" x14ac:dyDescent="0.2">
      <c r="A14" s="513">
        <f t="shared" si="1"/>
        <v>4</v>
      </c>
      <c r="B14" s="13"/>
      <c r="C14" s="431"/>
      <c r="D14" s="768" t="str">
        <f t="shared" si="0"/>
        <v/>
      </c>
      <c r="E14" s="16"/>
      <c r="F14" s="509"/>
      <c r="G14" s="915"/>
      <c r="H14" s="916"/>
      <c r="I14" s="917" t="str">
        <f t="shared" si="2"/>
        <v/>
      </c>
      <c r="J14" s="454"/>
      <c r="K14" s="928"/>
      <c r="L14" s="929"/>
      <c r="M14" s="447"/>
      <c r="N14" s="928"/>
      <c r="O14" s="448"/>
      <c r="P14" s="694" t="str">
        <f t="shared" si="3"/>
        <v/>
      </c>
      <c r="Q14" s="915"/>
      <c r="R14" s="928"/>
      <c r="S14" s="928"/>
      <c r="T14" s="928"/>
      <c r="U14" s="479"/>
    </row>
    <row r="15" spans="1:29" ht="14.25" customHeight="1" x14ac:dyDescent="0.2">
      <c r="A15" s="513">
        <f t="shared" si="1"/>
        <v>5</v>
      </c>
      <c r="B15" s="13"/>
      <c r="C15" s="431"/>
      <c r="D15" s="768" t="str">
        <f t="shared" si="0"/>
        <v/>
      </c>
      <c r="E15" s="16"/>
      <c r="F15" s="509"/>
      <c r="G15" s="915"/>
      <c r="H15" s="916"/>
      <c r="I15" s="917" t="str">
        <f t="shared" si="2"/>
        <v/>
      </c>
      <c r="J15" s="454"/>
      <c r="K15" s="928"/>
      <c r="L15" s="929"/>
      <c r="M15" s="447"/>
      <c r="N15" s="928"/>
      <c r="O15" s="448"/>
      <c r="P15" s="694" t="str">
        <f t="shared" si="3"/>
        <v/>
      </c>
      <c r="Q15" s="915"/>
      <c r="R15" s="928"/>
      <c r="S15" s="928"/>
      <c r="T15" s="928"/>
      <c r="U15" s="479"/>
    </row>
    <row r="16" spans="1:29" ht="14.25" customHeight="1" x14ac:dyDescent="0.2">
      <c r="A16" s="513">
        <f t="shared" si="1"/>
        <v>6</v>
      </c>
      <c r="B16" s="13"/>
      <c r="C16" s="431"/>
      <c r="D16" s="768" t="str">
        <f t="shared" si="0"/>
        <v/>
      </c>
      <c r="E16" s="16"/>
      <c r="F16" s="509"/>
      <c r="G16" s="915"/>
      <c r="H16" s="916"/>
      <c r="I16" s="917" t="str">
        <f t="shared" si="2"/>
        <v/>
      </c>
      <c r="J16" s="454"/>
      <c r="K16" s="928"/>
      <c r="L16" s="929"/>
      <c r="M16" s="447"/>
      <c r="N16" s="928"/>
      <c r="O16" s="448"/>
      <c r="P16" s="694" t="str">
        <f t="shared" si="3"/>
        <v/>
      </c>
      <c r="Q16" s="915"/>
      <c r="R16" s="928"/>
      <c r="S16" s="928"/>
      <c r="T16" s="928"/>
      <c r="U16" s="479"/>
    </row>
    <row r="17" spans="1:21" ht="14.25" customHeight="1" x14ac:dyDescent="0.2">
      <c r="A17" s="513">
        <f t="shared" si="1"/>
        <v>7</v>
      </c>
      <c r="B17" s="13"/>
      <c r="C17" s="431"/>
      <c r="D17" s="768" t="str">
        <f t="shared" si="0"/>
        <v/>
      </c>
      <c r="E17" s="16"/>
      <c r="F17" s="509"/>
      <c r="G17" s="915"/>
      <c r="H17" s="916"/>
      <c r="I17" s="917" t="str">
        <f t="shared" si="2"/>
        <v/>
      </c>
      <c r="J17" s="454"/>
      <c r="K17" s="928"/>
      <c r="L17" s="929"/>
      <c r="M17" s="447"/>
      <c r="N17" s="928"/>
      <c r="O17" s="448"/>
      <c r="P17" s="694" t="str">
        <f t="shared" si="3"/>
        <v/>
      </c>
      <c r="Q17" s="915"/>
      <c r="R17" s="928"/>
      <c r="S17" s="928"/>
      <c r="T17" s="928"/>
      <c r="U17" s="479"/>
    </row>
    <row r="18" spans="1:21" ht="14.25" customHeight="1" x14ac:dyDescent="0.2">
      <c r="A18" s="513">
        <f t="shared" si="1"/>
        <v>8</v>
      </c>
      <c r="B18" s="13"/>
      <c r="C18" s="431"/>
      <c r="D18" s="768" t="str">
        <f t="shared" si="0"/>
        <v/>
      </c>
      <c r="E18" s="16"/>
      <c r="F18" s="509"/>
      <c r="G18" s="915"/>
      <c r="H18" s="916"/>
      <c r="I18" s="917" t="str">
        <f t="shared" si="2"/>
        <v/>
      </c>
      <c r="J18" s="454"/>
      <c r="K18" s="928"/>
      <c r="L18" s="929"/>
      <c r="M18" s="447"/>
      <c r="N18" s="928"/>
      <c r="O18" s="448"/>
      <c r="P18" s="694" t="str">
        <f t="shared" si="3"/>
        <v/>
      </c>
      <c r="Q18" s="915"/>
      <c r="R18" s="928"/>
      <c r="S18" s="928"/>
      <c r="T18" s="928"/>
      <c r="U18" s="479"/>
    </row>
    <row r="19" spans="1:21" ht="14.25" customHeight="1" x14ac:dyDescent="0.2">
      <c r="A19" s="513">
        <f t="shared" si="1"/>
        <v>9</v>
      </c>
      <c r="B19" s="440"/>
      <c r="C19" s="431"/>
      <c r="D19" s="768" t="str">
        <f t="shared" si="0"/>
        <v/>
      </c>
      <c r="E19" s="16"/>
      <c r="F19" s="509"/>
      <c r="G19" s="915"/>
      <c r="H19" s="916"/>
      <c r="I19" s="917" t="str">
        <f t="shared" si="2"/>
        <v/>
      </c>
      <c r="J19" s="454"/>
      <c r="K19" s="928"/>
      <c r="L19" s="929"/>
      <c r="M19" s="447"/>
      <c r="N19" s="928"/>
      <c r="O19" s="448"/>
      <c r="P19" s="694" t="str">
        <f t="shared" si="3"/>
        <v/>
      </c>
      <c r="Q19" s="915"/>
      <c r="R19" s="928"/>
      <c r="S19" s="928"/>
      <c r="T19" s="928"/>
      <c r="U19" s="479"/>
    </row>
    <row r="20" spans="1:21" ht="14.25" customHeight="1" x14ac:dyDescent="0.2">
      <c r="A20" s="513">
        <f t="shared" si="1"/>
        <v>10</v>
      </c>
      <c r="B20" s="13"/>
      <c r="C20" s="431"/>
      <c r="D20" s="768" t="str">
        <f t="shared" si="0"/>
        <v/>
      </c>
      <c r="E20" s="16"/>
      <c r="F20" s="509"/>
      <c r="G20" s="915"/>
      <c r="H20" s="916"/>
      <c r="I20" s="917" t="str">
        <f t="shared" si="2"/>
        <v/>
      </c>
      <c r="J20" s="454"/>
      <c r="K20" s="928"/>
      <c r="L20" s="929"/>
      <c r="M20" s="447"/>
      <c r="N20" s="928"/>
      <c r="O20" s="448"/>
      <c r="P20" s="694" t="str">
        <f t="shared" si="3"/>
        <v/>
      </c>
      <c r="Q20" s="915"/>
      <c r="R20" s="928"/>
      <c r="S20" s="928"/>
      <c r="T20" s="928"/>
      <c r="U20" s="479"/>
    </row>
    <row r="21" spans="1:21" ht="14.25" customHeight="1" x14ac:dyDescent="0.2">
      <c r="A21" s="513">
        <f t="shared" si="1"/>
        <v>11</v>
      </c>
      <c r="B21" s="13"/>
      <c r="C21" s="431"/>
      <c r="D21" s="768" t="str">
        <f t="shared" si="0"/>
        <v/>
      </c>
      <c r="E21" s="16"/>
      <c r="F21" s="509"/>
      <c r="G21" s="918"/>
      <c r="H21" s="916"/>
      <c r="I21" s="917" t="str">
        <f t="shared" si="2"/>
        <v/>
      </c>
      <c r="J21" s="454"/>
      <c r="K21" s="928"/>
      <c r="L21" s="929"/>
      <c r="M21" s="447"/>
      <c r="N21" s="928"/>
      <c r="O21" s="448"/>
      <c r="P21" s="694" t="str">
        <f t="shared" si="3"/>
        <v/>
      </c>
      <c r="Q21" s="915"/>
      <c r="R21" s="928"/>
      <c r="S21" s="928"/>
      <c r="T21" s="928"/>
      <c r="U21" s="479"/>
    </row>
    <row r="22" spans="1:21" ht="14.25" customHeight="1" x14ac:dyDescent="0.2">
      <c r="A22" s="513">
        <f t="shared" si="1"/>
        <v>12</v>
      </c>
      <c r="B22" s="13"/>
      <c r="C22" s="431"/>
      <c r="D22" s="768" t="str">
        <f t="shared" si="0"/>
        <v/>
      </c>
      <c r="E22" s="16"/>
      <c r="F22" s="509"/>
      <c r="G22" s="915"/>
      <c r="H22" s="916"/>
      <c r="I22" s="917" t="str">
        <f t="shared" si="2"/>
        <v/>
      </c>
      <c r="J22" s="454"/>
      <c r="K22" s="928"/>
      <c r="L22" s="929"/>
      <c r="M22" s="447"/>
      <c r="N22" s="928"/>
      <c r="O22" s="448"/>
      <c r="P22" s="694" t="str">
        <f t="shared" si="3"/>
        <v/>
      </c>
      <c r="Q22" s="915"/>
      <c r="R22" s="928"/>
      <c r="S22" s="928"/>
      <c r="T22" s="928"/>
      <c r="U22" s="479"/>
    </row>
    <row r="23" spans="1:21" ht="14.25" customHeight="1" x14ac:dyDescent="0.2">
      <c r="A23" s="513">
        <f t="shared" si="1"/>
        <v>13</v>
      </c>
      <c r="B23" s="13"/>
      <c r="C23" s="431"/>
      <c r="D23" s="768" t="str">
        <f t="shared" si="0"/>
        <v/>
      </c>
      <c r="E23" s="16"/>
      <c r="F23" s="509"/>
      <c r="G23" s="915"/>
      <c r="H23" s="916"/>
      <c r="I23" s="917" t="str">
        <f t="shared" si="2"/>
        <v/>
      </c>
      <c r="J23" s="454"/>
      <c r="K23" s="928"/>
      <c r="L23" s="929"/>
      <c r="M23" s="447"/>
      <c r="N23" s="928"/>
      <c r="O23" s="448"/>
      <c r="P23" s="694" t="str">
        <f t="shared" si="3"/>
        <v/>
      </c>
      <c r="Q23" s="915"/>
      <c r="R23" s="928"/>
      <c r="S23" s="928"/>
      <c r="T23" s="928"/>
      <c r="U23" s="479"/>
    </row>
    <row r="24" spans="1:21" ht="14.25" customHeight="1" x14ac:dyDescent="0.2">
      <c r="A24" s="513">
        <f t="shared" si="1"/>
        <v>14</v>
      </c>
      <c r="B24" s="13"/>
      <c r="C24" s="431"/>
      <c r="D24" s="768" t="str">
        <f t="shared" si="0"/>
        <v/>
      </c>
      <c r="E24" s="16"/>
      <c r="F24" s="509"/>
      <c r="G24" s="915"/>
      <c r="H24" s="916"/>
      <c r="I24" s="917" t="str">
        <f t="shared" si="2"/>
        <v/>
      </c>
      <c r="J24" s="454"/>
      <c r="K24" s="928"/>
      <c r="L24" s="929"/>
      <c r="M24" s="447"/>
      <c r="N24" s="928"/>
      <c r="O24" s="448"/>
      <c r="P24" s="694" t="str">
        <f t="shared" si="3"/>
        <v/>
      </c>
      <c r="Q24" s="915"/>
      <c r="R24" s="928"/>
      <c r="S24" s="928"/>
      <c r="T24" s="928"/>
      <c r="U24" s="479"/>
    </row>
    <row r="25" spans="1:21" ht="14.25" customHeight="1" x14ac:dyDescent="0.2">
      <c r="A25" s="513">
        <f t="shared" si="1"/>
        <v>15</v>
      </c>
      <c r="B25" s="13"/>
      <c r="C25" s="431"/>
      <c r="D25" s="768" t="str">
        <f t="shared" si="0"/>
        <v/>
      </c>
      <c r="E25" s="16"/>
      <c r="F25" s="509"/>
      <c r="G25" s="915"/>
      <c r="H25" s="916"/>
      <c r="I25" s="917" t="str">
        <f t="shared" si="2"/>
        <v/>
      </c>
      <c r="J25" s="454"/>
      <c r="K25" s="928"/>
      <c r="L25" s="929"/>
      <c r="M25" s="447"/>
      <c r="N25" s="928"/>
      <c r="O25" s="448"/>
      <c r="P25" s="694" t="str">
        <f t="shared" si="3"/>
        <v/>
      </c>
      <c r="Q25" s="915"/>
      <c r="R25" s="928"/>
      <c r="S25" s="928"/>
      <c r="T25" s="928"/>
      <c r="U25" s="479"/>
    </row>
    <row r="26" spans="1:21" ht="14.25" customHeight="1" x14ac:dyDescent="0.2">
      <c r="A26" s="513">
        <f t="shared" si="1"/>
        <v>16</v>
      </c>
      <c r="B26" s="13"/>
      <c r="C26" s="431"/>
      <c r="D26" s="768" t="str">
        <f t="shared" si="0"/>
        <v/>
      </c>
      <c r="E26" s="16"/>
      <c r="F26" s="509"/>
      <c r="G26" s="915"/>
      <c r="H26" s="916"/>
      <c r="I26" s="917" t="str">
        <f t="shared" si="2"/>
        <v/>
      </c>
      <c r="J26" s="454"/>
      <c r="K26" s="928"/>
      <c r="L26" s="929"/>
      <c r="M26" s="447"/>
      <c r="N26" s="928"/>
      <c r="O26" s="448"/>
      <c r="P26" s="694" t="str">
        <f t="shared" si="3"/>
        <v/>
      </c>
      <c r="Q26" s="915"/>
      <c r="R26" s="928"/>
      <c r="S26" s="928"/>
      <c r="T26" s="928"/>
      <c r="U26" s="479"/>
    </row>
    <row r="27" spans="1:21" ht="14.25" customHeight="1" x14ac:dyDescent="0.2">
      <c r="A27" s="513">
        <f t="shared" si="1"/>
        <v>17</v>
      </c>
      <c r="B27" s="15"/>
      <c r="C27" s="431"/>
      <c r="D27" s="768" t="str">
        <f t="shared" si="0"/>
        <v/>
      </c>
      <c r="E27" s="16"/>
      <c r="F27" s="509"/>
      <c r="G27" s="915"/>
      <c r="H27" s="916"/>
      <c r="I27" s="917" t="str">
        <f t="shared" si="2"/>
        <v/>
      </c>
      <c r="J27" s="454"/>
      <c r="K27" s="928"/>
      <c r="L27" s="929"/>
      <c r="M27" s="447"/>
      <c r="N27" s="928"/>
      <c r="O27" s="448"/>
      <c r="P27" s="694" t="str">
        <f t="shared" si="3"/>
        <v/>
      </c>
      <c r="Q27" s="915"/>
      <c r="R27" s="928"/>
      <c r="S27" s="928"/>
      <c r="T27" s="928"/>
      <c r="U27" s="479"/>
    </row>
    <row r="28" spans="1:21" ht="14.25" customHeight="1" x14ac:dyDescent="0.2">
      <c r="A28" s="513">
        <f t="shared" si="1"/>
        <v>18</v>
      </c>
      <c r="B28" s="13"/>
      <c r="C28" s="431"/>
      <c r="D28" s="768" t="str">
        <f t="shared" si="0"/>
        <v/>
      </c>
      <c r="E28" s="16"/>
      <c r="F28" s="509"/>
      <c r="G28" s="915"/>
      <c r="H28" s="916"/>
      <c r="I28" s="917" t="str">
        <f t="shared" si="2"/>
        <v/>
      </c>
      <c r="J28" s="454"/>
      <c r="K28" s="928"/>
      <c r="L28" s="929"/>
      <c r="M28" s="447"/>
      <c r="N28" s="928"/>
      <c r="O28" s="448"/>
      <c r="P28" s="694" t="str">
        <f t="shared" si="3"/>
        <v/>
      </c>
      <c r="Q28" s="915"/>
      <c r="R28" s="928"/>
      <c r="S28" s="928"/>
      <c r="T28" s="928"/>
      <c r="U28" s="479"/>
    </row>
    <row r="29" spans="1:21" ht="14.25" customHeight="1" x14ac:dyDescent="0.2">
      <c r="A29" s="513">
        <f t="shared" si="1"/>
        <v>19</v>
      </c>
      <c r="B29" s="13"/>
      <c r="C29" s="431"/>
      <c r="D29" s="768" t="str">
        <f t="shared" si="0"/>
        <v/>
      </c>
      <c r="E29" s="16"/>
      <c r="F29" s="509"/>
      <c r="G29" s="915"/>
      <c r="H29" s="916"/>
      <c r="I29" s="917" t="str">
        <f t="shared" si="2"/>
        <v/>
      </c>
      <c r="J29" s="454"/>
      <c r="K29" s="928"/>
      <c r="L29" s="929"/>
      <c r="M29" s="447"/>
      <c r="N29" s="928"/>
      <c r="O29" s="448"/>
      <c r="P29" s="694" t="str">
        <f t="shared" si="3"/>
        <v/>
      </c>
      <c r="Q29" s="915"/>
      <c r="R29" s="928"/>
      <c r="S29" s="928"/>
      <c r="T29" s="928"/>
      <c r="U29" s="479"/>
    </row>
    <row r="30" spans="1:21" ht="14.25" customHeight="1" x14ac:dyDescent="0.2">
      <c r="A30" s="513">
        <f t="shared" si="1"/>
        <v>20</v>
      </c>
      <c r="B30" s="13"/>
      <c r="C30" s="431"/>
      <c r="D30" s="768" t="str">
        <f t="shared" si="0"/>
        <v/>
      </c>
      <c r="E30" s="16"/>
      <c r="F30" s="509"/>
      <c r="G30" s="915"/>
      <c r="H30" s="916"/>
      <c r="I30" s="917" t="str">
        <f t="shared" si="2"/>
        <v/>
      </c>
      <c r="J30" s="454"/>
      <c r="K30" s="928"/>
      <c r="L30" s="929"/>
      <c r="M30" s="447"/>
      <c r="N30" s="928"/>
      <c r="O30" s="448"/>
      <c r="P30" s="694" t="str">
        <f t="shared" si="3"/>
        <v/>
      </c>
      <c r="Q30" s="915"/>
      <c r="R30" s="928"/>
      <c r="S30" s="928"/>
      <c r="T30" s="928"/>
      <c r="U30" s="479"/>
    </row>
    <row r="31" spans="1:21" ht="14.25" customHeight="1" x14ac:dyDescent="0.2">
      <c r="A31" s="513">
        <f t="shared" si="1"/>
        <v>21</v>
      </c>
      <c r="B31" s="13"/>
      <c r="C31" s="431"/>
      <c r="D31" s="768" t="str">
        <f t="shared" si="0"/>
        <v/>
      </c>
      <c r="E31" s="16"/>
      <c r="F31" s="509"/>
      <c r="G31" s="915"/>
      <c r="H31" s="916"/>
      <c r="I31" s="917" t="str">
        <f t="shared" si="2"/>
        <v/>
      </c>
      <c r="J31" s="454"/>
      <c r="K31" s="928"/>
      <c r="L31" s="929"/>
      <c r="M31" s="447"/>
      <c r="N31" s="928"/>
      <c r="O31" s="448"/>
      <c r="P31" s="694" t="str">
        <f t="shared" si="3"/>
        <v/>
      </c>
      <c r="Q31" s="915"/>
      <c r="R31" s="928"/>
      <c r="S31" s="928"/>
      <c r="T31" s="928"/>
      <c r="U31" s="479"/>
    </row>
    <row r="32" spans="1:21" ht="14.25" customHeight="1" x14ac:dyDescent="0.2">
      <c r="A32" s="513">
        <f t="shared" si="1"/>
        <v>22</v>
      </c>
      <c r="B32" s="13"/>
      <c r="C32" s="431"/>
      <c r="D32" s="768" t="str">
        <f t="shared" si="0"/>
        <v/>
      </c>
      <c r="E32" s="16"/>
      <c r="F32" s="509"/>
      <c r="G32" s="915"/>
      <c r="H32" s="916"/>
      <c r="I32" s="917" t="str">
        <f t="shared" si="2"/>
        <v/>
      </c>
      <c r="J32" s="454"/>
      <c r="K32" s="928"/>
      <c r="L32" s="929"/>
      <c r="M32" s="447"/>
      <c r="N32" s="928"/>
      <c r="O32" s="448"/>
      <c r="P32" s="694" t="str">
        <f t="shared" si="3"/>
        <v/>
      </c>
      <c r="Q32" s="915"/>
      <c r="R32" s="928"/>
      <c r="S32" s="928"/>
      <c r="T32" s="928"/>
      <c r="U32" s="479"/>
    </row>
    <row r="33" spans="1:21" ht="14.25" customHeight="1" x14ac:dyDescent="0.2">
      <c r="A33" s="513">
        <f t="shared" si="1"/>
        <v>23</v>
      </c>
      <c r="B33" s="13"/>
      <c r="C33" s="431"/>
      <c r="D33" s="768" t="str">
        <f t="shared" si="0"/>
        <v/>
      </c>
      <c r="E33" s="16"/>
      <c r="F33" s="509"/>
      <c r="G33" s="915"/>
      <c r="H33" s="916"/>
      <c r="I33" s="917" t="str">
        <f t="shared" si="2"/>
        <v/>
      </c>
      <c r="J33" s="454"/>
      <c r="K33" s="928"/>
      <c r="L33" s="929"/>
      <c r="M33" s="447"/>
      <c r="N33" s="928"/>
      <c r="O33" s="448"/>
      <c r="P33" s="694" t="str">
        <f t="shared" si="3"/>
        <v/>
      </c>
      <c r="Q33" s="915"/>
      <c r="R33" s="928"/>
      <c r="S33" s="928"/>
      <c r="T33" s="928"/>
      <c r="U33" s="479"/>
    </row>
    <row r="34" spans="1:21" ht="14.25" customHeight="1" x14ac:dyDescent="0.2">
      <c r="A34" s="513">
        <f t="shared" si="1"/>
        <v>24</v>
      </c>
      <c r="B34" s="13"/>
      <c r="C34" s="431"/>
      <c r="D34" s="768" t="str">
        <f t="shared" si="0"/>
        <v/>
      </c>
      <c r="E34" s="16"/>
      <c r="F34" s="509"/>
      <c r="G34" s="915"/>
      <c r="H34" s="916"/>
      <c r="I34" s="917" t="str">
        <f t="shared" si="2"/>
        <v/>
      </c>
      <c r="J34" s="454"/>
      <c r="K34" s="928"/>
      <c r="L34" s="929"/>
      <c r="M34" s="447"/>
      <c r="N34" s="928"/>
      <c r="O34" s="448"/>
      <c r="P34" s="694" t="str">
        <f t="shared" si="3"/>
        <v/>
      </c>
      <c r="Q34" s="915"/>
      <c r="R34" s="928"/>
      <c r="S34" s="928"/>
      <c r="T34" s="928"/>
      <c r="U34" s="479"/>
    </row>
    <row r="35" spans="1:21" ht="14.25" customHeight="1" x14ac:dyDescent="0.2">
      <c r="A35" s="513">
        <f t="shared" si="1"/>
        <v>25</v>
      </c>
      <c r="B35" s="463"/>
      <c r="C35" s="464"/>
      <c r="D35" s="769" t="str">
        <f t="shared" si="0"/>
        <v/>
      </c>
      <c r="E35" s="465"/>
      <c r="F35" s="511"/>
      <c r="G35" s="919"/>
      <c r="H35" s="920"/>
      <c r="I35" s="921" t="str">
        <f t="shared" si="2"/>
        <v/>
      </c>
      <c r="J35" s="466"/>
      <c r="K35" s="930"/>
      <c r="L35" s="931"/>
      <c r="M35" s="467"/>
      <c r="N35" s="930"/>
      <c r="O35" s="468"/>
      <c r="P35" s="696" t="str">
        <f t="shared" si="3"/>
        <v/>
      </c>
      <c r="Q35" s="919"/>
      <c r="R35" s="930"/>
      <c r="S35" s="930"/>
      <c r="T35" s="930"/>
      <c r="U35" s="480"/>
    </row>
    <row r="36" spans="1:21" x14ac:dyDescent="0.2">
      <c r="B36" s="469" t="s">
        <v>304</v>
      </c>
      <c r="C36" s="470"/>
      <c r="D36" s="470"/>
      <c r="E36" s="470"/>
      <c r="F36" s="470"/>
      <c r="G36" s="922"/>
      <c r="H36" s="923">
        <f>SUM(H11:H35)</f>
        <v>0</v>
      </c>
      <c r="I36" s="923">
        <f>SUM(I11:I35)</f>
        <v>0</v>
      </c>
      <c r="J36" s="470"/>
      <c r="K36" s="470"/>
      <c r="L36" s="470"/>
      <c r="M36" s="470"/>
      <c r="N36" s="470"/>
      <c r="O36" s="470"/>
      <c r="P36" s="923">
        <f>SUM(P11:P35)</f>
        <v>0</v>
      </c>
      <c r="Q36" s="922"/>
      <c r="R36" s="922"/>
      <c r="S36" s="922"/>
      <c r="T36" s="922"/>
      <c r="U36" s="481"/>
    </row>
    <row r="49" spans="3:3" x14ac:dyDescent="0.2">
      <c r="C49" s="5" t="str">
        <f>CA_premium_risk!B11&amp;", "</f>
        <v xml:space="preserve">, </v>
      </c>
    </row>
  </sheetData>
  <mergeCells count="5">
    <mergeCell ref="J8:L8"/>
    <mergeCell ref="M8:O8"/>
    <mergeCell ref="J7:U7"/>
    <mergeCell ref="G7:I7"/>
    <mergeCell ref="G8:I8"/>
  </mergeCells>
  <conditionalFormatting sqref="G11:I35 I36">
    <cfRule type="expression" dxfId="11" priority="5">
      <formula>IF($F11="Ground-up loss",TRUE,FALSE)</formula>
    </cfRule>
  </conditionalFormatting>
  <conditionalFormatting sqref="J11:U35">
    <cfRule type="expression" dxfId="10" priority="4">
      <formula>IF($F11="Maximum possible loss",TRUE,FALSE)</formula>
    </cfRule>
  </conditionalFormatting>
  <conditionalFormatting sqref="P36">
    <cfRule type="expression" dxfId="9" priority="1">
      <formula>IF($F36="Ground-up loss",TRUE,FALSE)</formula>
    </cfRule>
  </conditionalFormatting>
  <conditionalFormatting sqref="H36">
    <cfRule type="expression" dxfId="8" priority="2">
      <formula>IF($F36="Ground-up loss",TRUE,FALSE)</formula>
    </cfRule>
  </conditionalFormatting>
  <dataValidations count="3">
    <dataValidation type="list" allowBlank="1" showInputMessage="1" showErrorMessage="1" sqref="C10:C35" xr:uid="{00000000-0002-0000-0600-000000000000}">
      <formula1>CA_currencies</formula1>
    </dataValidation>
    <dataValidation type="list" allowBlank="1" showInputMessage="1" showErrorMessage="1" sqref="E10:E35" xr:uid="{00000000-0002-0000-0600-000001000000}">
      <formula1>CA_CY_scope_risk</formula1>
    </dataValidation>
    <dataValidation type="list" allowBlank="1" showInputMessage="1" showErrorMessage="1" sqref="F10:F35" xr:uid="{00000000-0002-0000-0600-000002000000}">
      <formula1>CA_CY_type_model</formula1>
    </dataValidation>
  </dataValidations>
  <pageMargins left="0.7" right="0.7" top="0.75" bottom="0.75" header="0.3" footer="0.3"/>
  <pageSetup paperSize="9" orientation="portrait" r:id="rId1"/>
  <ignoredErrors>
    <ignoredError sqref="I10"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A2D3EE"/>
  </sheetPr>
  <dimension ref="A1:AB51"/>
  <sheetViews>
    <sheetView showGridLines="0" zoomScale="90" zoomScaleNormal="90" workbookViewId="0">
      <selection activeCell="A2" sqref="A2"/>
    </sheetView>
  </sheetViews>
  <sheetFormatPr defaultColWidth="8.85546875" defaultRowHeight="12.75" x14ac:dyDescent="0.2"/>
  <cols>
    <col min="1" max="1" width="5.5703125" style="4" customWidth="1"/>
    <col min="2" max="2" width="44.28515625" style="4" customWidth="1"/>
    <col min="3" max="3" width="10.28515625" style="4" customWidth="1"/>
    <col min="4" max="4" width="16.42578125" style="4" customWidth="1"/>
    <col min="5" max="5" width="9.28515625" style="4" customWidth="1"/>
    <col min="6" max="10" width="18.5703125" style="4" customWidth="1"/>
    <col min="11" max="11" width="8.85546875" style="4"/>
    <col min="12" max="12" width="11.42578125" style="4" customWidth="1"/>
    <col min="13" max="13" width="10.85546875" style="4" customWidth="1"/>
    <col min="14" max="14" width="10.140625" style="4" customWidth="1"/>
    <col min="15" max="15" width="10.5703125" style="4" customWidth="1"/>
    <col min="16" max="16" width="8.85546875" style="4"/>
    <col min="17" max="17" width="13.140625" style="4" customWidth="1"/>
    <col min="18" max="19" width="11.5703125" style="4" customWidth="1"/>
    <col min="20" max="16384" width="8.85546875" style="4"/>
  </cols>
  <sheetData>
    <row r="1" spans="1:28" s="8" customFormat="1" ht="20.100000000000001" customHeight="1" x14ac:dyDescent="0.25">
      <c r="A1" s="10">
        <v>8</v>
      </c>
      <c r="B1" s="11" t="s">
        <v>328</v>
      </c>
      <c r="C1" s="11"/>
    </row>
    <row r="2" spans="1:28" s="216" customFormat="1" x14ac:dyDescent="0.2">
      <c r="B2" s="217" t="str">
        <f>CA_company_name&amp;" - SST "&amp;CA_current_year&amp;CA_suffix</f>
        <v>Example Re - SST 2025</v>
      </c>
      <c r="C2" s="217"/>
      <c r="F2" s="218"/>
      <c r="H2" s="218"/>
      <c r="I2" s="218"/>
      <c r="J2" s="218"/>
      <c r="K2" s="218"/>
      <c r="L2" s="218"/>
      <c r="P2" s="219"/>
      <c r="R2" s="219"/>
      <c r="X2" s="219"/>
      <c r="Z2" s="219"/>
      <c r="AB2" s="219"/>
    </row>
    <row r="3" spans="1:28" s="216" customFormat="1" x14ac:dyDescent="0.2">
      <c r="B3" s="217"/>
      <c r="C3" s="217"/>
      <c r="F3" s="218"/>
      <c r="H3" s="218"/>
      <c r="I3" s="218"/>
      <c r="J3" s="218"/>
      <c r="K3" s="218"/>
      <c r="L3" s="218"/>
      <c r="P3" s="219"/>
      <c r="R3" s="219"/>
      <c r="X3" s="219"/>
      <c r="Z3" s="219"/>
      <c r="AB3" s="219"/>
    </row>
    <row r="4" spans="1:28" ht="14.1" customHeight="1" x14ac:dyDescent="0.2">
      <c r="A4" s="5"/>
      <c r="B4" s="5"/>
      <c r="C4" s="5"/>
      <c r="D4" s="2"/>
      <c r="E4" s="2"/>
      <c r="G4" s="5"/>
      <c r="H4" s="5"/>
      <c r="I4" s="5"/>
      <c r="J4" s="5"/>
      <c r="K4" s="5"/>
    </row>
    <row r="5" spans="1:28" ht="14.25" customHeight="1" x14ac:dyDescent="0.25">
      <c r="A5" s="5"/>
      <c r="B5" s="408" t="s">
        <v>329</v>
      </c>
      <c r="C5" s="5"/>
      <c r="D5" s="2"/>
      <c r="E5" s="2"/>
      <c r="G5" s="5"/>
      <c r="H5" s="5"/>
      <c r="I5" s="5"/>
      <c r="J5" s="5"/>
      <c r="K5" s="5"/>
    </row>
    <row r="6" spans="1:28" ht="14.25" customHeight="1" x14ac:dyDescent="0.2">
      <c r="A6" s="5"/>
      <c r="B6" s="5"/>
      <c r="C6" s="5"/>
      <c r="D6" s="2"/>
      <c r="E6" s="2"/>
      <c r="G6" s="5"/>
      <c r="H6" s="5"/>
      <c r="I6" s="5"/>
      <c r="J6" s="5"/>
      <c r="K6" s="5"/>
    </row>
    <row r="7" spans="1:28" ht="14.25" customHeight="1" thickBot="1" x14ac:dyDescent="0.25">
      <c r="A7" s="5"/>
      <c r="B7" s="519" t="str">
        <f>"Expected non-life insurance result, in " &amp;CA_SST_currency &amp;CA_nunit_lab</f>
        <v xml:space="preserve">Expected non-life insurance result, in CHFm </v>
      </c>
      <c r="C7" s="519"/>
      <c r="D7" s="932">
        <f>D8-D9-D10</f>
        <v>0</v>
      </c>
      <c r="E7" s="504"/>
      <c r="F7" s="5"/>
      <c r="G7" s="5"/>
      <c r="H7" s="5"/>
      <c r="I7" s="5"/>
      <c r="J7" s="5"/>
      <c r="K7" s="5"/>
    </row>
    <row r="8" spans="1:28" ht="14.25" customHeight="1" thickTop="1" x14ac:dyDescent="0.2">
      <c r="A8" s="5"/>
      <c r="B8" s="502" t="s">
        <v>406</v>
      </c>
      <c r="C8" s="502"/>
      <c r="D8" s="933">
        <f>G48</f>
        <v>0</v>
      </c>
      <c r="E8" s="504"/>
      <c r="F8" s="5"/>
      <c r="G8" s="5"/>
      <c r="H8" s="5"/>
      <c r="I8" s="5"/>
      <c r="J8" s="5"/>
      <c r="K8" s="5"/>
    </row>
    <row r="9" spans="1:28" ht="14.25" customHeight="1" x14ac:dyDescent="0.2">
      <c r="A9" s="5"/>
      <c r="B9" s="26" t="s">
        <v>408</v>
      </c>
      <c r="C9" s="502"/>
      <c r="D9" s="934">
        <f>CA_discount_factors!D7*CA_expected_result!I48</f>
        <v>0</v>
      </c>
      <c r="E9" s="504"/>
      <c r="F9" s="5"/>
      <c r="G9" s="5"/>
      <c r="H9" s="5"/>
      <c r="I9" s="5"/>
      <c r="J9" s="5"/>
      <c r="K9" s="5"/>
    </row>
    <row r="10" spans="1:28" ht="14.25" customHeight="1" x14ac:dyDescent="0.2">
      <c r="A10" s="5"/>
      <c r="B10" s="30" t="s">
        <v>407</v>
      </c>
      <c r="C10" s="503"/>
      <c r="D10" s="934">
        <f>J48</f>
        <v>0</v>
      </c>
      <c r="E10" s="504"/>
      <c r="F10" s="5"/>
      <c r="G10" s="5"/>
      <c r="H10" s="5"/>
      <c r="I10" s="5"/>
      <c r="J10" s="5"/>
      <c r="K10" s="5"/>
    </row>
    <row r="11" spans="1:28" ht="14.25" customHeight="1" x14ac:dyDescent="0.2">
      <c r="A11" s="5"/>
      <c r="B11" s="137" t="s">
        <v>347</v>
      </c>
      <c r="C11" s="5"/>
      <c r="D11" s="225"/>
      <c r="E11" s="522"/>
      <c r="F11" s="5"/>
      <c r="G11" s="5"/>
      <c r="H11" s="5"/>
      <c r="I11" s="5"/>
      <c r="J11" s="5"/>
      <c r="K11" s="5"/>
      <c r="L11" s="5"/>
    </row>
    <row r="12" spans="1:28" ht="14.25" customHeight="1" x14ac:dyDescent="0.2">
      <c r="A12" s="5"/>
      <c r="B12" s="5"/>
      <c r="C12" s="5"/>
      <c r="D12" s="504"/>
      <c r="E12" s="504"/>
      <c r="F12" s="5"/>
      <c r="G12" s="5"/>
      <c r="H12" s="5"/>
      <c r="I12" s="5"/>
      <c r="J12" s="5"/>
      <c r="K12" s="5"/>
      <c r="L12" s="5"/>
    </row>
    <row r="13" spans="1:28" ht="14.25" customHeight="1" x14ac:dyDescent="0.2">
      <c r="A13" s="5"/>
      <c r="B13" s="5"/>
      <c r="C13" s="5"/>
      <c r="D13" s="504"/>
      <c r="E13" s="504"/>
      <c r="F13" s="5"/>
      <c r="G13" s="5"/>
      <c r="H13" s="5"/>
      <c r="I13" s="5"/>
      <c r="J13" s="5"/>
      <c r="K13" s="5"/>
      <c r="L13" s="5"/>
    </row>
    <row r="14" spans="1:28" s="5" customFormat="1" ht="14.25" customHeight="1" x14ac:dyDescent="0.25">
      <c r="B14" s="408" t="s">
        <v>12</v>
      </c>
      <c r="F14" s="2"/>
      <c r="G14" s="441"/>
    </row>
    <row r="15" spans="1:28" x14ac:dyDescent="0.2">
      <c r="A15" s="5"/>
      <c r="B15" s="5"/>
      <c r="C15" s="5"/>
      <c r="D15" s="5"/>
      <c r="E15" s="5"/>
      <c r="F15" s="5"/>
      <c r="G15" s="5"/>
      <c r="H15" s="5"/>
      <c r="I15" s="5"/>
      <c r="J15" s="5"/>
      <c r="K15" s="5"/>
      <c r="L15" s="5"/>
    </row>
    <row r="16" spans="1:28" ht="13.5" customHeight="1" thickBot="1" x14ac:dyDescent="0.25">
      <c r="B16" s="519" t="s">
        <v>326</v>
      </c>
      <c r="C16" s="519"/>
      <c r="D16" s="519"/>
      <c r="E16" s="519"/>
      <c r="F16" s="520"/>
      <c r="G16" s="520"/>
      <c r="H16" s="520"/>
      <c r="I16" s="520"/>
      <c r="J16" s="520"/>
      <c r="L16" s="1080" t="s">
        <v>331</v>
      </c>
      <c r="M16" s="1080"/>
      <c r="N16" s="1080"/>
      <c r="O16" s="1080"/>
      <c r="Q16" s="1066" t="s">
        <v>246</v>
      </c>
      <c r="R16" s="1064"/>
      <c r="S16" s="1065"/>
    </row>
    <row r="17" spans="1:20" ht="27.95" customHeight="1" thickTop="1" thickBot="1" x14ac:dyDescent="0.25">
      <c r="B17" s="1083"/>
      <c r="C17" s="1083"/>
      <c r="D17" s="1083"/>
      <c r="E17" s="1084"/>
      <c r="F17" s="1081" t="s">
        <v>324</v>
      </c>
      <c r="G17" s="1082"/>
      <c r="H17" s="1085" t="s">
        <v>323</v>
      </c>
      <c r="I17" s="1086"/>
      <c r="J17" s="646" t="s">
        <v>409</v>
      </c>
      <c r="L17" s="1087" t="s">
        <v>483</v>
      </c>
      <c r="M17" s="1087" t="s">
        <v>484</v>
      </c>
      <c r="N17" s="1087" t="s">
        <v>332</v>
      </c>
      <c r="O17" s="1087" t="s">
        <v>333</v>
      </c>
      <c r="Q17" s="1062" t="s">
        <v>361</v>
      </c>
      <c r="R17" s="1060"/>
      <c r="S17" s="1061"/>
    </row>
    <row r="18" spans="1:20" ht="39" thickTop="1" x14ac:dyDescent="0.2">
      <c r="B18" s="521" t="s">
        <v>321</v>
      </c>
      <c r="C18" s="434" t="s">
        <v>140</v>
      </c>
      <c r="D18" s="422" t="str">
        <f>"Exchange rate  to "&amp;CA_SST_currency</f>
        <v>Exchange rate  to CHF</v>
      </c>
      <c r="E18" s="422" t="s">
        <v>322</v>
      </c>
      <c r="F18" s="524" t="str">
        <f>"Gross, in "  &amp;CA_SST_currency &amp;CA_nunit_lab</f>
        <v xml:space="preserve">Gross, in CHFm </v>
      </c>
      <c r="G18" s="525" t="str">
        <f>"Net, in " &amp;CA_SST_currency &amp;CA_nunit_lab</f>
        <v xml:space="preserve">Net, in CHFm </v>
      </c>
      <c r="H18" s="524" t="str">
        <f>"Gross, in " &amp;CA_SST_currency &amp;CA_nunit_lab</f>
        <v xml:space="preserve">Gross, in CHFm </v>
      </c>
      <c r="I18" s="525" t="str">
        <f>"Net, in " &amp;CA_SST_currency &amp;CA_nunit_lab</f>
        <v xml:space="preserve">Net, in CHFm </v>
      </c>
      <c r="J18" s="523" t="str">
        <f>"Those not already in premiums or claims, net, in " &amp;CA_SST_currency &amp;CA_nunit_lab</f>
        <v xml:space="preserve">Those not already in premiums or claims, net, in CHFm </v>
      </c>
      <c r="L18" s="1088"/>
      <c r="M18" s="1088"/>
      <c r="N18" s="1088"/>
      <c r="O18" s="1088"/>
      <c r="Q18" s="383" t="s">
        <v>244</v>
      </c>
      <c r="R18" s="379" t="s">
        <v>360</v>
      </c>
      <c r="S18" s="384" t="s">
        <v>362</v>
      </c>
    </row>
    <row r="19" spans="1:20" x14ac:dyDescent="0.2">
      <c r="A19" s="513">
        <f>0</f>
        <v>0</v>
      </c>
      <c r="B19" s="33" t="str">
        <f t="array" ref="B19:B44">CA_CY_seg&amp;""</f>
        <v>General liability (example, do not remove)</v>
      </c>
      <c r="C19" s="33" t="str">
        <f t="array" ref="C19:C44">CA_CY_seg_curr&amp;""</f>
        <v>GBP</v>
      </c>
      <c r="D19" s="34">
        <f t="array" ref="D19:D44">CA_CY_seg_FXtoSSTcurr</f>
        <v>1.1355999999999999</v>
      </c>
      <c r="E19" s="518" t="str">
        <f t="array" ref="E19:E44">CA_CY_seg_scope&amp;""</f>
        <v>CY</v>
      </c>
      <c r="F19" s="935">
        <v>200</v>
      </c>
      <c r="G19" s="936">
        <v>100</v>
      </c>
      <c r="H19" s="937">
        <v>100</v>
      </c>
      <c r="I19" s="938">
        <v>50</v>
      </c>
      <c r="J19" s="939">
        <v>20</v>
      </c>
      <c r="L19" s="527">
        <f>IFERROR((F19-G19)/F19,"")</f>
        <v>0.5</v>
      </c>
      <c r="M19" s="527">
        <f>IFERROR((H19-I19)/H19,"")</f>
        <v>0.5</v>
      </c>
      <c r="N19" s="527">
        <f>IFERROR(I19/G19,"")</f>
        <v>0.5</v>
      </c>
      <c r="O19" s="527">
        <f>IFERROR((I19+J19)/G19,"")</f>
        <v>0.7</v>
      </c>
      <c r="Q19" s="388">
        <f t="shared" ref="Q19:Q44" si="0">CA_PY_seg_CV</f>
        <v>0.15</v>
      </c>
      <c r="R19" s="389"/>
      <c r="S19" s="417">
        <f>IF(ISBLANK(R19),Q19,R19)</f>
        <v>0.15</v>
      </c>
    </row>
    <row r="20" spans="1:20" x14ac:dyDescent="0.2">
      <c r="A20" s="513">
        <f>A19+1</f>
        <v>1</v>
      </c>
      <c r="B20" s="17" t="str">
        <v/>
      </c>
      <c r="C20" s="17" t="str">
        <v/>
      </c>
      <c r="D20" s="17" t="str">
        <v/>
      </c>
      <c r="E20" s="505" t="str">
        <v/>
      </c>
      <c r="F20" s="940"/>
      <c r="G20" s="929"/>
      <c r="H20" s="940"/>
      <c r="I20" s="929"/>
      <c r="J20" s="941"/>
      <c r="L20" s="256" t="str">
        <f t="shared" ref="L20:L44" si="1">IFERROR((F20-G20)/F20,"")</f>
        <v/>
      </c>
      <c r="M20" s="256" t="str">
        <f t="shared" ref="M20:M44" si="2">IFERROR((H20-I20)/H20,"")</f>
        <v/>
      </c>
      <c r="N20" s="256" t="str">
        <f t="shared" ref="N20:N44" si="3">IFERROR(I20/G20,"")</f>
        <v/>
      </c>
      <c r="O20" s="256" t="str">
        <f t="shared" ref="O20:O44" si="4">IFERROR((I20+J20)/G20,"")</f>
        <v/>
      </c>
      <c r="Q20" s="413">
        <f t="shared" si="0"/>
        <v>0.15</v>
      </c>
      <c r="R20" s="414"/>
      <c r="S20" s="565">
        <f>IF(ISBLANK(R20),Q20,R20)</f>
        <v>0.15</v>
      </c>
      <c r="T20" s="5"/>
    </row>
    <row r="21" spans="1:20" x14ac:dyDescent="0.2">
      <c r="A21" s="513">
        <f t="shared" ref="A21:A44" si="5">A20+1</f>
        <v>2</v>
      </c>
      <c r="B21" s="18" t="str">
        <v/>
      </c>
      <c r="C21" s="18" t="str">
        <v/>
      </c>
      <c r="D21" s="18" t="str">
        <v/>
      </c>
      <c r="E21" s="506" t="str">
        <v/>
      </c>
      <c r="F21" s="940"/>
      <c r="G21" s="929"/>
      <c r="H21" s="940"/>
      <c r="I21" s="929"/>
      <c r="J21" s="941"/>
      <c r="L21" s="257" t="str">
        <f t="shared" si="1"/>
        <v/>
      </c>
      <c r="M21" s="257" t="str">
        <f t="shared" si="2"/>
        <v/>
      </c>
      <c r="N21" s="257" t="str">
        <f t="shared" si="3"/>
        <v/>
      </c>
      <c r="O21" s="257" t="str">
        <f t="shared" si="4"/>
        <v/>
      </c>
      <c r="Q21" s="416">
        <f t="shared" si="0"/>
        <v>0.15</v>
      </c>
      <c r="R21" s="414"/>
      <c r="S21" s="565">
        <f t="shared" ref="S21:S44" si="6">IF(ISBLANK(R21),Q21,R21)</f>
        <v>0.15</v>
      </c>
      <c r="T21" s="5"/>
    </row>
    <row r="22" spans="1:20" x14ac:dyDescent="0.2">
      <c r="A22" s="513">
        <f t="shared" si="5"/>
        <v>3</v>
      </c>
      <c r="B22" s="18" t="str">
        <v/>
      </c>
      <c r="C22" s="18" t="str">
        <v/>
      </c>
      <c r="D22" s="18" t="str">
        <v/>
      </c>
      <c r="E22" s="506" t="str">
        <v/>
      </c>
      <c r="F22" s="940"/>
      <c r="G22" s="929"/>
      <c r="H22" s="940"/>
      <c r="I22" s="929"/>
      <c r="J22" s="941"/>
      <c r="L22" s="257" t="str">
        <f t="shared" si="1"/>
        <v/>
      </c>
      <c r="M22" s="257" t="str">
        <f t="shared" si="2"/>
        <v/>
      </c>
      <c r="N22" s="257" t="str">
        <f t="shared" si="3"/>
        <v/>
      </c>
      <c r="O22" s="257" t="str">
        <f t="shared" si="4"/>
        <v/>
      </c>
      <c r="Q22" s="416">
        <f t="shared" si="0"/>
        <v>0.15</v>
      </c>
      <c r="R22" s="414"/>
      <c r="S22" s="565">
        <f t="shared" si="6"/>
        <v>0.15</v>
      </c>
      <c r="T22" s="5"/>
    </row>
    <row r="23" spans="1:20" x14ac:dyDescent="0.2">
      <c r="A23" s="513">
        <f t="shared" si="5"/>
        <v>4</v>
      </c>
      <c r="B23" s="18" t="str">
        <v/>
      </c>
      <c r="C23" s="18" t="str">
        <v/>
      </c>
      <c r="D23" s="18" t="str">
        <v/>
      </c>
      <c r="E23" s="506" t="str">
        <v/>
      </c>
      <c r="F23" s="940"/>
      <c r="G23" s="929"/>
      <c r="H23" s="940"/>
      <c r="I23" s="929"/>
      <c r="J23" s="941"/>
      <c r="L23" s="257" t="str">
        <f t="shared" si="1"/>
        <v/>
      </c>
      <c r="M23" s="257" t="str">
        <f t="shared" si="2"/>
        <v/>
      </c>
      <c r="N23" s="257" t="str">
        <f t="shared" si="3"/>
        <v/>
      </c>
      <c r="O23" s="257" t="str">
        <f t="shared" si="4"/>
        <v/>
      </c>
      <c r="Q23" s="416">
        <f t="shared" si="0"/>
        <v>0.15</v>
      </c>
      <c r="R23" s="414"/>
      <c r="S23" s="565">
        <f t="shared" si="6"/>
        <v>0.15</v>
      </c>
      <c r="T23" s="5"/>
    </row>
    <row r="24" spans="1:20" x14ac:dyDescent="0.2">
      <c r="A24" s="513">
        <f t="shared" si="5"/>
        <v>5</v>
      </c>
      <c r="B24" s="18" t="str">
        <v/>
      </c>
      <c r="C24" s="18" t="str">
        <v/>
      </c>
      <c r="D24" s="18" t="str">
        <v/>
      </c>
      <c r="E24" s="506" t="str">
        <v/>
      </c>
      <c r="F24" s="940"/>
      <c r="G24" s="929"/>
      <c r="H24" s="940"/>
      <c r="I24" s="929"/>
      <c r="J24" s="941"/>
      <c r="L24" s="257" t="str">
        <f t="shared" si="1"/>
        <v/>
      </c>
      <c r="M24" s="257" t="str">
        <f t="shared" si="2"/>
        <v/>
      </c>
      <c r="N24" s="257" t="str">
        <f t="shared" si="3"/>
        <v/>
      </c>
      <c r="O24" s="257" t="str">
        <f t="shared" si="4"/>
        <v/>
      </c>
      <c r="Q24" s="416">
        <f t="shared" si="0"/>
        <v>0.15</v>
      </c>
      <c r="R24" s="414"/>
      <c r="S24" s="565">
        <f t="shared" si="6"/>
        <v>0.15</v>
      </c>
      <c r="T24" s="5"/>
    </row>
    <row r="25" spans="1:20" x14ac:dyDescent="0.2">
      <c r="A25" s="513">
        <f t="shared" si="5"/>
        <v>6</v>
      </c>
      <c r="B25" s="18" t="str">
        <v/>
      </c>
      <c r="C25" s="18" t="str">
        <v/>
      </c>
      <c r="D25" s="18" t="str">
        <v/>
      </c>
      <c r="E25" s="506" t="str">
        <v/>
      </c>
      <c r="F25" s="940"/>
      <c r="G25" s="929"/>
      <c r="H25" s="940"/>
      <c r="I25" s="929"/>
      <c r="J25" s="941"/>
      <c r="L25" s="257" t="str">
        <f t="shared" si="1"/>
        <v/>
      </c>
      <c r="M25" s="257" t="str">
        <f t="shared" si="2"/>
        <v/>
      </c>
      <c r="N25" s="257" t="str">
        <f t="shared" si="3"/>
        <v/>
      </c>
      <c r="O25" s="257" t="str">
        <f t="shared" si="4"/>
        <v/>
      </c>
      <c r="Q25" s="416">
        <f t="shared" si="0"/>
        <v>0.15</v>
      </c>
      <c r="R25" s="414"/>
      <c r="S25" s="565">
        <f t="shared" si="6"/>
        <v>0.15</v>
      </c>
      <c r="T25" s="5"/>
    </row>
    <row r="26" spans="1:20" x14ac:dyDescent="0.2">
      <c r="A26" s="513">
        <f t="shared" si="5"/>
        <v>7</v>
      </c>
      <c r="B26" s="18" t="str">
        <v/>
      </c>
      <c r="C26" s="18" t="str">
        <v/>
      </c>
      <c r="D26" s="18" t="str">
        <v/>
      </c>
      <c r="E26" s="506" t="str">
        <v/>
      </c>
      <c r="F26" s="940"/>
      <c r="G26" s="929"/>
      <c r="H26" s="940"/>
      <c r="I26" s="929"/>
      <c r="J26" s="941"/>
      <c r="L26" s="257" t="str">
        <f t="shared" si="1"/>
        <v/>
      </c>
      <c r="M26" s="257" t="str">
        <f t="shared" si="2"/>
        <v/>
      </c>
      <c r="N26" s="257" t="str">
        <f t="shared" si="3"/>
        <v/>
      </c>
      <c r="O26" s="257" t="str">
        <f t="shared" si="4"/>
        <v/>
      </c>
      <c r="Q26" s="416">
        <f t="shared" si="0"/>
        <v>0.15</v>
      </c>
      <c r="R26" s="414"/>
      <c r="S26" s="565">
        <f t="shared" si="6"/>
        <v>0.15</v>
      </c>
      <c r="T26" s="5"/>
    </row>
    <row r="27" spans="1:20" x14ac:dyDescent="0.2">
      <c r="A27" s="513">
        <f t="shared" si="5"/>
        <v>8</v>
      </c>
      <c r="B27" s="18" t="str">
        <v/>
      </c>
      <c r="C27" s="18" t="str">
        <v/>
      </c>
      <c r="D27" s="18" t="str">
        <v/>
      </c>
      <c r="E27" s="506" t="str">
        <v/>
      </c>
      <c r="F27" s="940"/>
      <c r="G27" s="929"/>
      <c r="H27" s="940"/>
      <c r="I27" s="929"/>
      <c r="J27" s="941"/>
      <c r="L27" s="257" t="str">
        <f t="shared" si="1"/>
        <v/>
      </c>
      <c r="M27" s="257" t="str">
        <f t="shared" si="2"/>
        <v/>
      </c>
      <c r="N27" s="257" t="str">
        <f t="shared" si="3"/>
        <v/>
      </c>
      <c r="O27" s="257" t="str">
        <f t="shared" si="4"/>
        <v/>
      </c>
      <c r="Q27" s="416">
        <f t="shared" si="0"/>
        <v>0.15</v>
      </c>
      <c r="R27" s="414"/>
      <c r="S27" s="565">
        <f t="shared" si="6"/>
        <v>0.15</v>
      </c>
      <c r="T27" s="5"/>
    </row>
    <row r="28" spans="1:20" x14ac:dyDescent="0.2">
      <c r="A28" s="513">
        <f t="shared" si="5"/>
        <v>9</v>
      </c>
      <c r="B28" s="18" t="str">
        <v/>
      </c>
      <c r="C28" s="18" t="str">
        <v/>
      </c>
      <c r="D28" s="18" t="str">
        <v/>
      </c>
      <c r="E28" s="506" t="str">
        <v/>
      </c>
      <c r="F28" s="940"/>
      <c r="G28" s="929"/>
      <c r="H28" s="940"/>
      <c r="I28" s="929"/>
      <c r="J28" s="941"/>
      <c r="L28" s="257" t="str">
        <f t="shared" si="1"/>
        <v/>
      </c>
      <c r="M28" s="257" t="str">
        <f t="shared" si="2"/>
        <v/>
      </c>
      <c r="N28" s="257" t="str">
        <f t="shared" si="3"/>
        <v/>
      </c>
      <c r="O28" s="257" t="str">
        <f t="shared" si="4"/>
        <v/>
      </c>
      <c r="Q28" s="416">
        <f t="shared" si="0"/>
        <v>0.15</v>
      </c>
      <c r="R28" s="414"/>
      <c r="S28" s="565">
        <f t="shared" si="6"/>
        <v>0.15</v>
      </c>
      <c r="T28" s="5"/>
    </row>
    <row r="29" spans="1:20" x14ac:dyDescent="0.2">
      <c r="A29" s="513">
        <f t="shared" si="5"/>
        <v>10</v>
      </c>
      <c r="B29" s="18" t="str">
        <v/>
      </c>
      <c r="C29" s="18" t="str">
        <v/>
      </c>
      <c r="D29" s="18" t="str">
        <v/>
      </c>
      <c r="E29" s="506" t="str">
        <v/>
      </c>
      <c r="F29" s="940"/>
      <c r="G29" s="929"/>
      <c r="H29" s="940"/>
      <c r="I29" s="929"/>
      <c r="J29" s="941"/>
      <c r="L29" s="257" t="str">
        <f t="shared" si="1"/>
        <v/>
      </c>
      <c r="M29" s="257" t="str">
        <f t="shared" si="2"/>
        <v/>
      </c>
      <c r="N29" s="257" t="str">
        <f t="shared" si="3"/>
        <v/>
      </c>
      <c r="O29" s="257" t="str">
        <f t="shared" si="4"/>
        <v/>
      </c>
      <c r="Q29" s="416">
        <f t="shared" si="0"/>
        <v>0.15</v>
      </c>
      <c r="R29" s="414"/>
      <c r="S29" s="565">
        <f t="shared" si="6"/>
        <v>0.15</v>
      </c>
      <c r="T29" s="5"/>
    </row>
    <row r="30" spans="1:20" x14ac:dyDescent="0.2">
      <c r="A30" s="513">
        <f t="shared" si="5"/>
        <v>11</v>
      </c>
      <c r="B30" s="18" t="str">
        <v/>
      </c>
      <c r="C30" s="18" t="str">
        <v/>
      </c>
      <c r="D30" s="18" t="str">
        <v/>
      </c>
      <c r="E30" s="506" t="str">
        <v/>
      </c>
      <c r="F30" s="940"/>
      <c r="G30" s="929"/>
      <c r="H30" s="940"/>
      <c r="I30" s="929"/>
      <c r="J30" s="941"/>
      <c r="L30" s="257" t="str">
        <f t="shared" si="1"/>
        <v/>
      </c>
      <c r="M30" s="257" t="str">
        <f t="shared" si="2"/>
        <v/>
      </c>
      <c r="N30" s="257" t="str">
        <f t="shared" si="3"/>
        <v/>
      </c>
      <c r="O30" s="257" t="str">
        <f t="shared" si="4"/>
        <v/>
      </c>
      <c r="Q30" s="416">
        <f t="shared" si="0"/>
        <v>0.15</v>
      </c>
      <c r="R30" s="414"/>
      <c r="S30" s="565">
        <f t="shared" si="6"/>
        <v>0.15</v>
      </c>
      <c r="T30" s="5"/>
    </row>
    <row r="31" spans="1:20" x14ac:dyDescent="0.2">
      <c r="A31" s="513">
        <f t="shared" si="5"/>
        <v>12</v>
      </c>
      <c r="B31" s="18" t="str">
        <v/>
      </c>
      <c r="C31" s="18" t="str">
        <v/>
      </c>
      <c r="D31" s="18" t="str">
        <v/>
      </c>
      <c r="E31" s="506" t="str">
        <v/>
      </c>
      <c r="F31" s="940"/>
      <c r="G31" s="929"/>
      <c r="H31" s="940"/>
      <c r="I31" s="929"/>
      <c r="J31" s="941"/>
      <c r="L31" s="257" t="str">
        <f t="shared" si="1"/>
        <v/>
      </c>
      <c r="M31" s="257" t="str">
        <f t="shared" si="2"/>
        <v/>
      </c>
      <c r="N31" s="257" t="str">
        <f t="shared" si="3"/>
        <v/>
      </c>
      <c r="O31" s="257" t="str">
        <f t="shared" si="4"/>
        <v/>
      </c>
      <c r="Q31" s="416">
        <f t="shared" si="0"/>
        <v>0.15</v>
      </c>
      <c r="R31" s="414"/>
      <c r="S31" s="565">
        <f t="shared" si="6"/>
        <v>0.15</v>
      </c>
      <c r="T31" s="5"/>
    </row>
    <row r="32" spans="1:20" x14ac:dyDescent="0.2">
      <c r="A32" s="513">
        <f t="shared" si="5"/>
        <v>13</v>
      </c>
      <c r="B32" s="18" t="str">
        <v/>
      </c>
      <c r="C32" s="18" t="str">
        <v/>
      </c>
      <c r="D32" s="18" t="str">
        <v/>
      </c>
      <c r="E32" s="506" t="str">
        <v/>
      </c>
      <c r="F32" s="940"/>
      <c r="G32" s="929"/>
      <c r="H32" s="940"/>
      <c r="I32" s="929"/>
      <c r="J32" s="941"/>
      <c r="L32" s="257" t="str">
        <f t="shared" si="1"/>
        <v/>
      </c>
      <c r="M32" s="257" t="str">
        <f t="shared" si="2"/>
        <v/>
      </c>
      <c r="N32" s="257" t="str">
        <f t="shared" si="3"/>
        <v/>
      </c>
      <c r="O32" s="257" t="str">
        <f t="shared" si="4"/>
        <v/>
      </c>
      <c r="Q32" s="416">
        <f t="shared" si="0"/>
        <v>0.15</v>
      </c>
      <c r="R32" s="414"/>
      <c r="S32" s="565">
        <f t="shared" si="6"/>
        <v>0.15</v>
      </c>
      <c r="T32" s="5"/>
    </row>
    <row r="33" spans="1:20" x14ac:dyDescent="0.2">
      <c r="A33" s="513">
        <f t="shared" si="5"/>
        <v>14</v>
      </c>
      <c r="B33" s="18" t="str">
        <v/>
      </c>
      <c r="C33" s="18" t="str">
        <v/>
      </c>
      <c r="D33" s="18" t="str">
        <v/>
      </c>
      <c r="E33" s="506" t="str">
        <v/>
      </c>
      <c r="F33" s="940"/>
      <c r="G33" s="929"/>
      <c r="H33" s="940"/>
      <c r="I33" s="929"/>
      <c r="J33" s="941"/>
      <c r="L33" s="257" t="str">
        <f t="shared" si="1"/>
        <v/>
      </c>
      <c r="M33" s="257" t="str">
        <f t="shared" si="2"/>
        <v/>
      </c>
      <c r="N33" s="257" t="str">
        <f t="shared" si="3"/>
        <v/>
      </c>
      <c r="O33" s="257" t="str">
        <f t="shared" si="4"/>
        <v/>
      </c>
      <c r="Q33" s="416">
        <f t="shared" si="0"/>
        <v>0.15</v>
      </c>
      <c r="R33" s="414"/>
      <c r="S33" s="565">
        <f t="shared" si="6"/>
        <v>0.15</v>
      </c>
      <c r="T33" s="5"/>
    </row>
    <row r="34" spans="1:20" x14ac:dyDescent="0.2">
      <c r="A34" s="513">
        <f t="shared" si="5"/>
        <v>15</v>
      </c>
      <c r="B34" s="18" t="str">
        <v/>
      </c>
      <c r="C34" s="18" t="str">
        <v/>
      </c>
      <c r="D34" s="18" t="str">
        <v/>
      </c>
      <c r="E34" s="506" t="str">
        <v/>
      </c>
      <c r="F34" s="940"/>
      <c r="G34" s="929"/>
      <c r="H34" s="940"/>
      <c r="I34" s="929"/>
      <c r="J34" s="941"/>
      <c r="L34" s="257" t="str">
        <f t="shared" si="1"/>
        <v/>
      </c>
      <c r="M34" s="257" t="str">
        <f t="shared" si="2"/>
        <v/>
      </c>
      <c r="N34" s="257" t="str">
        <f t="shared" si="3"/>
        <v/>
      </c>
      <c r="O34" s="257" t="str">
        <f t="shared" si="4"/>
        <v/>
      </c>
      <c r="Q34" s="416">
        <f t="shared" si="0"/>
        <v>0.15</v>
      </c>
      <c r="R34" s="414"/>
      <c r="S34" s="565">
        <f t="shared" si="6"/>
        <v>0.15</v>
      </c>
      <c r="T34" s="5"/>
    </row>
    <row r="35" spans="1:20" x14ac:dyDescent="0.2">
      <c r="A35" s="513">
        <f t="shared" si="5"/>
        <v>16</v>
      </c>
      <c r="B35" s="18" t="str">
        <v/>
      </c>
      <c r="C35" s="18" t="str">
        <v/>
      </c>
      <c r="D35" s="18" t="str">
        <v/>
      </c>
      <c r="E35" s="506" t="str">
        <v/>
      </c>
      <c r="F35" s="940"/>
      <c r="G35" s="929"/>
      <c r="H35" s="940"/>
      <c r="I35" s="929"/>
      <c r="J35" s="941"/>
      <c r="L35" s="257" t="str">
        <f t="shared" si="1"/>
        <v/>
      </c>
      <c r="M35" s="257" t="str">
        <f t="shared" si="2"/>
        <v/>
      </c>
      <c r="N35" s="257" t="str">
        <f t="shared" si="3"/>
        <v/>
      </c>
      <c r="O35" s="257" t="str">
        <f t="shared" si="4"/>
        <v/>
      </c>
      <c r="Q35" s="416">
        <f t="shared" si="0"/>
        <v>0.15</v>
      </c>
      <c r="R35" s="414"/>
      <c r="S35" s="565">
        <f t="shared" si="6"/>
        <v>0.15</v>
      </c>
      <c r="T35" s="5"/>
    </row>
    <row r="36" spans="1:20" x14ac:dyDescent="0.2">
      <c r="A36" s="513">
        <f t="shared" si="5"/>
        <v>17</v>
      </c>
      <c r="B36" s="18" t="str">
        <v/>
      </c>
      <c r="C36" s="18" t="str">
        <v/>
      </c>
      <c r="D36" s="18" t="str">
        <v/>
      </c>
      <c r="E36" s="506" t="str">
        <v/>
      </c>
      <c r="F36" s="940"/>
      <c r="G36" s="929"/>
      <c r="H36" s="940"/>
      <c r="I36" s="929"/>
      <c r="J36" s="941"/>
      <c r="L36" s="257" t="str">
        <f t="shared" si="1"/>
        <v/>
      </c>
      <c r="M36" s="257" t="str">
        <f t="shared" si="2"/>
        <v/>
      </c>
      <c r="N36" s="257" t="str">
        <f t="shared" si="3"/>
        <v/>
      </c>
      <c r="O36" s="257" t="str">
        <f t="shared" si="4"/>
        <v/>
      </c>
      <c r="Q36" s="416">
        <f t="shared" si="0"/>
        <v>0.15</v>
      </c>
      <c r="R36" s="414"/>
      <c r="S36" s="565">
        <f t="shared" si="6"/>
        <v>0.15</v>
      </c>
      <c r="T36" s="5"/>
    </row>
    <row r="37" spans="1:20" x14ac:dyDescent="0.2">
      <c r="A37" s="513">
        <f t="shared" si="5"/>
        <v>18</v>
      </c>
      <c r="B37" s="18" t="str">
        <v/>
      </c>
      <c r="C37" s="18" t="str">
        <v/>
      </c>
      <c r="D37" s="18" t="str">
        <v/>
      </c>
      <c r="E37" s="506" t="str">
        <v/>
      </c>
      <c r="F37" s="940"/>
      <c r="G37" s="929"/>
      <c r="H37" s="940"/>
      <c r="I37" s="929"/>
      <c r="J37" s="941"/>
      <c r="L37" s="257" t="str">
        <f t="shared" si="1"/>
        <v/>
      </c>
      <c r="M37" s="257" t="str">
        <f t="shared" si="2"/>
        <v/>
      </c>
      <c r="N37" s="257" t="str">
        <f t="shared" si="3"/>
        <v/>
      </c>
      <c r="O37" s="257" t="str">
        <f t="shared" si="4"/>
        <v/>
      </c>
      <c r="Q37" s="416">
        <f t="shared" si="0"/>
        <v>0.15</v>
      </c>
      <c r="R37" s="414"/>
      <c r="S37" s="565">
        <f t="shared" si="6"/>
        <v>0.15</v>
      </c>
      <c r="T37" s="5"/>
    </row>
    <row r="38" spans="1:20" x14ac:dyDescent="0.2">
      <c r="A38" s="513">
        <f t="shared" si="5"/>
        <v>19</v>
      </c>
      <c r="B38" s="18" t="str">
        <v/>
      </c>
      <c r="C38" s="18" t="str">
        <v/>
      </c>
      <c r="D38" s="18" t="str">
        <v/>
      </c>
      <c r="E38" s="506" t="str">
        <v/>
      </c>
      <c r="F38" s="940"/>
      <c r="G38" s="929"/>
      <c r="H38" s="940"/>
      <c r="I38" s="929"/>
      <c r="J38" s="941"/>
      <c r="L38" s="257" t="str">
        <f t="shared" si="1"/>
        <v/>
      </c>
      <c r="M38" s="257" t="str">
        <f t="shared" si="2"/>
        <v/>
      </c>
      <c r="N38" s="257" t="str">
        <f t="shared" si="3"/>
        <v/>
      </c>
      <c r="O38" s="257" t="str">
        <f t="shared" si="4"/>
        <v/>
      </c>
      <c r="Q38" s="416">
        <f t="shared" si="0"/>
        <v>0.15</v>
      </c>
      <c r="R38" s="414"/>
      <c r="S38" s="565">
        <f t="shared" si="6"/>
        <v>0.15</v>
      </c>
      <c r="T38" s="5"/>
    </row>
    <row r="39" spans="1:20" x14ac:dyDescent="0.2">
      <c r="A39" s="513">
        <f t="shared" si="5"/>
        <v>20</v>
      </c>
      <c r="B39" s="18" t="str">
        <v/>
      </c>
      <c r="C39" s="18" t="str">
        <v/>
      </c>
      <c r="D39" s="18" t="str">
        <v/>
      </c>
      <c r="E39" s="506" t="str">
        <v/>
      </c>
      <c r="F39" s="940"/>
      <c r="G39" s="929"/>
      <c r="H39" s="940"/>
      <c r="I39" s="929"/>
      <c r="J39" s="941"/>
      <c r="L39" s="257" t="str">
        <f t="shared" si="1"/>
        <v/>
      </c>
      <c r="M39" s="257" t="str">
        <f t="shared" si="2"/>
        <v/>
      </c>
      <c r="N39" s="257" t="str">
        <f t="shared" si="3"/>
        <v/>
      </c>
      <c r="O39" s="257" t="str">
        <f t="shared" si="4"/>
        <v/>
      </c>
      <c r="Q39" s="416">
        <f t="shared" si="0"/>
        <v>0.15</v>
      </c>
      <c r="R39" s="414"/>
      <c r="S39" s="565">
        <f t="shared" si="6"/>
        <v>0.15</v>
      </c>
      <c r="T39" s="5"/>
    </row>
    <row r="40" spans="1:20" x14ac:dyDescent="0.2">
      <c r="A40" s="513">
        <f t="shared" si="5"/>
        <v>21</v>
      </c>
      <c r="B40" s="18" t="str">
        <v/>
      </c>
      <c r="C40" s="18" t="str">
        <v/>
      </c>
      <c r="D40" s="18" t="str">
        <v/>
      </c>
      <c r="E40" s="506" t="str">
        <v/>
      </c>
      <c r="F40" s="940"/>
      <c r="G40" s="929"/>
      <c r="H40" s="940"/>
      <c r="I40" s="929"/>
      <c r="J40" s="941"/>
      <c r="L40" s="257" t="str">
        <f t="shared" si="1"/>
        <v/>
      </c>
      <c r="M40" s="257" t="str">
        <f t="shared" si="2"/>
        <v/>
      </c>
      <c r="N40" s="257" t="str">
        <f t="shared" si="3"/>
        <v/>
      </c>
      <c r="O40" s="257" t="str">
        <f t="shared" si="4"/>
        <v/>
      </c>
      <c r="Q40" s="416">
        <f t="shared" si="0"/>
        <v>0.15</v>
      </c>
      <c r="R40" s="414"/>
      <c r="S40" s="565">
        <f t="shared" si="6"/>
        <v>0.15</v>
      </c>
      <c r="T40" s="5"/>
    </row>
    <row r="41" spans="1:20" x14ac:dyDescent="0.2">
      <c r="A41" s="513">
        <f t="shared" si="5"/>
        <v>22</v>
      </c>
      <c r="B41" s="18" t="str">
        <v/>
      </c>
      <c r="C41" s="18" t="str">
        <v/>
      </c>
      <c r="D41" s="18" t="str">
        <v/>
      </c>
      <c r="E41" s="506" t="str">
        <v/>
      </c>
      <c r="F41" s="940"/>
      <c r="G41" s="929"/>
      <c r="H41" s="940"/>
      <c r="I41" s="929"/>
      <c r="J41" s="941"/>
      <c r="L41" s="257" t="str">
        <f t="shared" si="1"/>
        <v/>
      </c>
      <c r="M41" s="257" t="str">
        <f t="shared" si="2"/>
        <v/>
      </c>
      <c r="N41" s="257" t="str">
        <f t="shared" si="3"/>
        <v/>
      </c>
      <c r="O41" s="257" t="str">
        <f t="shared" si="4"/>
        <v/>
      </c>
      <c r="Q41" s="416">
        <f t="shared" si="0"/>
        <v>0.15</v>
      </c>
      <c r="R41" s="414"/>
      <c r="S41" s="565">
        <f t="shared" si="6"/>
        <v>0.15</v>
      </c>
      <c r="T41" s="5"/>
    </row>
    <row r="42" spans="1:20" x14ac:dyDescent="0.2">
      <c r="A42" s="513">
        <f t="shared" si="5"/>
        <v>23</v>
      </c>
      <c r="B42" s="18" t="str">
        <v/>
      </c>
      <c r="C42" s="18" t="str">
        <v/>
      </c>
      <c r="D42" s="18" t="str">
        <v/>
      </c>
      <c r="E42" s="506" t="str">
        <v/>
      </c>
      <c r="F42" s="940"/>
      <c r="G42" s="929"/>
      <c r="H42" s="940"/>
      <c r="I42" s="929"/>
      <c r="J42" s="941"/>
      <c r="L42" s="257" t="str">
        <f t="shared" si="1"/>
        <v/>
      </c>
      <c r="M42" s="257" t="str">
        <f t="shared" si="2"/>
        <v/>
      </c>
      <c r="N42" s="257" t="str">
        <f t="shared" si="3"/>
        <v/>
      </c>
      <c r="O42" s="257" t="str">
        <f t="shared" si="4"/>
        <v/>
      </c>
      <c r="Q42" s="416">
        <f t="shared" si="0"/>
        <v>0.15</v>
      </c>
      <c r="R42" s="414"/>
      <c r="S42" s="565">
        <f t="shared" si="6"/>
        <v>0.15</v>
      </c>
      <c r="T42" s="5"/>
    </row>
    <row r="43" spans="1:20" x14ac:dyDescent="0.2">
      <c r="A43" s="513">
        <f t="shared" si="5"/>
        <v>24</v>
      </c>
      <c r="B43" s="18" t="str">
        <v/>
      </c>
      <c r="C43" s="18" t="str">
        <v/>
      </c>
      <c r="D43" s="18" t="str">
        <v/>
      </c>
      <c r="E43" s="506" t="str">
        <v/>
      </c>
      <c r="F43" s="940"/>
      <c r="G43" s="929"/>
      <c r="H43" s="940"/>
      <c r="I43" s="929"/>
      <c r="J43" s="941"/>
      <c r="L43" s="257" t="str">
        <f t="shared" si="1"/>
        <v/>
      </c>
      <c r="M43" s="257" t="str">
        <f t="shared" si="2"/>
        <v/>
      </c>
      <c r="N43" s="257" t="str">
        <f t="shared" si="3"/>
        <v/>
      </c>
      <c r="O43" s="257" t="str">
        <f t="shared" si="4"/>
        <v/>
      </c>
      <c r="Q43" s="416">
        <f t="shared" si="0"/>
        <v>0.15</v>
      </c>
      <c r="R43" s="414"/>
      <c r="S43" s="565">
        <f t="shared" si="6"/>
        <v>0.15</v>
      </c>
      <c r="T43" s="5"/>
    </row>
    <row r="44" spans="1:20" x14ac:dyDescent="0.2">
      <c r="A44" s="513">
        <f t="shared" si="5"/>
        <v>25</v>
      </c>
      <c r="B44" s="226" t="str">
        <v/>
      </c>
      <c r="C44" s="226" t="str">
        <v/>
      </c>
      <c r="D44" s="226" t="str">
        <v/>
      </c>
      <c r="E44" s="507" t="str">
        <v/>
      </c>
      <c r="F44" s="942"/>
      <c r="G44" s="931"/>
      <c r="H44" s="942"/>
      <c r="I44" s="931"/>
      <c r="J44" s="943"/>
      <c r="L44" s="528" t="str">
        <f t="shared" si="1"/>
        <v/>
      </c>
      <c r="M44" s="528" t="str">
        <f t="shared" si="2"/>
        <v/>
      </c>
      <c r="N44" s="528" t="str">
        <f t="shared" si="3"/>
        <v/>
      </c>
      <c r="O44" s="528" t="str">
        <f t="shared" si="4"/>
        <v/>
      </c>
      <c r="Q44" s="560">
        <f t="shared" si="0"/>
        <v>0.15</v>
      </c>
      <c r="R44" s="561"/>
      <c r="S44" s="566">
        <f t="shared" si="6"/>
        <v>0.15</v>
      </c>
      <c r="T44" s="5"/>
    </row>
    <row r="45" spans="1:20" x14ac:dyDescent="0.2">
      <c r="B45" s="514" t="s">
        <v>325</v>
      </c>
      <c r="C45" s="515"/>
      <c r="D45" s="516"/>
      <c r="E45" s="516"/>
      <c r="F45" s="944">
        <f>SUM(F20:F44)</f>
        <v>0</v>
      </c>
      <c r="G45" s="945">
        <f t="shared" ref="G45:I45" si="7">SUM(G20:G44)</f>
        <v>0</v>
      </c>
      <c r="H45" s="944">
        <f t="shared" si="7"/>
        <v>0</v>
      </c>
      <c r="I45" s="945">
        <f t="shared" si="7"/>
        <v>0</v>
      </c>
      <c r="J45" s="946">
        <f>SUM(J20:J44)</f>
        <v>0</v>
      </c>
      <c r="L45" s="529" t="str">
        <f t="shared" ref="L45" si="8">IFERROR((F45-G45)/F45,"")</f>
        <v/>
      </c>
      <c r="M45" s="529" t="str">
        <f t="shared" ref="M45" si="9">IFERROR((H45-I45)/H45,"")</f>
        <v/>
      </c>
      <c r="N45" s="529" t="str">
        <f t="shared" ref="N45" si="10">IFERROR(I45/G45,"")</f>
        <v/>
      </c>
      <c r="O45" s="529" t="str">
        <f t="shared" ref="O45" si="11">IFERROR((I45+J45)/G45,"")</f>
        <v/>
      </c>
    </row>
    <row r="46" spans="1:20" x14ac:dyDescent="0.2">
      <c r="B46" s="260"/>
      <c r="C46" s="260"/>
      <c r="D46" s="530"/>
      <c r="E46" s="530"/>
      <c r="F46" s="531"/>
      <c r="G46" s="532"/>
      <c r="H46" s="531"/>
      <c r="I46" s="532"/>
      <c r="J46" s="260"/>
      <c r="L46" s="260"/>
      <c r="M46" s="260"/>
      <c r="N46" s="260"/>
      <c r="O46" s="260"/>
      <c r="Q46" s="4" t="s">
        <v>363</v>
      </c>
    </row>
    <row r="47" spans="1:20" x14ac:dyDescent="0.2">
      <c r="B47" s="12" t="s">
        <v>335</v>
      </c>
      <c r="C47" s="12"/>
      <c r="D47" s="12"/>
      <c r="E47" s="526"/>
      <c r="F47" s="947"/>
      <c r="G47" s="948"/>
      <c r="H47" s="947"/>
      <c r="I47" s="948"/>
      <c r="J47" s="949"/>
      <c r="L47" s="256" t="str">
        <f t="shared" ref="L47" si="12">IFERROR((F47-G47)/F47,"")</f>
        <v/>
      </c>
      <c r="M47" s="256" t="str">
        <f t="shared" ref="M47" si="13">IFERROR((H47-I47)/H47,"")</f>
        <v/>
      </c>
      <c r="N47" s="256" t="str">
        <f t="shared" ref="N47" si="14">IFERROR(I47/G47,"")</f>
        <v/>
      </c>
      <c r="O47" s="256" t="str">
        <f t="shared" ref="O47" si="15">IFERROR((I47+J47)/G47,"")</f>
        <v/>
      </c>
    </row>
    <row r="48" spans="1:20" x14ac:dyDescent="0.2">
      <c r="B48" s="517" t="s">
        <v>327</v>
      </c>
      <c r="C48" s="517"/>
      <c r="D48" s="517"/>
      <c r="E48" s="517"/>
      <c r="F48" s="950">
        <f>F45-F47</f>
        <v>0</v>
      </c>
      <c r="G48" s="951">
        <f t="shared" ref="G48:J48" si="16">G45-G47</f>
        <v>0</v>
      </c>
      <c r="H48" s="950">
        <f t="shared" si="16"/>
        <v>0</v>
      </c>
      <c r="I48" s="951">
        <f t="shared" si="16"/>
        <v>0</v>
      </c>
      <c r="J48" s="952">
        <f t="shared" si="16"/>
        <v>0</v>
      </c>
      <c r="L48" s="533" t="str">
        <f t="shared" ref="L48" si="17">IFERROR((F48-G48)/F48,"")</f>
        <v/>
      </c>
      <c r="M48" s="533" t="str">
        <f t="shared" ref="M48" si="18">IFERROR((H48-I48)/H48,"")</f>
        <v/>
      </c>
      <c r="N48" s="533" t="str">
        <f t="shared" ref="N48" si="19">IFERROR(I48/G48,"")</f>
        <v/>
      </c>
      <c r="O48" s="533" t="str">
        <f t="shared" ref="O48" si="20">IFERROR((I48+J48)/G48,"")</f>
        <v/>
      </c>
    </row>
    <row r="51" spans="2:10" x14ac:dyDescent="0.2">
      <c r="B51" s="517" t="s">
        <v>334</v>
      </c>
      <c r="C51" s="517"/>
      <c r="D51" s="517"/>
      <c r="E51" s="517"/>
      <c r="F51" s="534" t="str">
        <f>IFERROR(F47/F48,"")</f>
        <v/>
      </c>
      <c r="G51" s="534" t="str">
        <f t="shared" ref="G51:J51" si="21">IFERROR(G47/G48,"")</f>
        <v/>
      </c>
      <c r="H51" s="534" t="str">
        <f t="shared" si="21"/>
        <v/>
      </c>
      <c r="I51" s="534" t="str">
        <f t="shared" si="21"/>
        <v/>
      </c>
      <c r="J51" s="534" t="str">
        <f t="shared" si="21"/>
        <v/>
      </c>
    </row>
  </sheetData>
  <mergeCells count="10">
    <mergeCell ref="Q16:S16"/>
    <mergeCell ref="Q17:S17"/>
    <mergeCell ref="L16:O16"/>
    <mergeCell ref="F17:G17"/>
    <mergeCell ref="B17:E17"/>
    <mergeCell ref="H17:I17"/>
    <mergeCell ref="L17:L18"/>
    <mergeCell ref="O17:O18"/>
    <mergeCell ref="M17:M18"/>
    <mergeCell ref="N17:N18"/>
  </mergeCells>
  <pageMargins left="0.7" right="0.7" top="0.75" bottom="0.75" header="0.3" footer="0.3"/>
  <ignoredErrors>
    <ignoredError sqref="L19:O48" unlockedFormula="1"/>
  </ignoredErrors>
  <extLst>
    <ext xmlns:x14="http://schemas.microsoft.com/office/spreadsheetml/2009/9/main" uri="{78C0D931-6437-407d-A8EE-F0AAD7539E65}">
      <x14:conditionalFormattings>
        <x14:conditionalFormatting xmlns:xm="http://schemas.microsoft.com/office/excel/2006/main">
          <x14:cfRule type="iconSet" priority="14" id="{0C7B9B16-4A8A-4DA5-800E-E837AB0F5B45}">
            <x14:iconSet custom="1">
              <x14:cfvo type="percent">
                <xm:f>0</xm:f>
              </x14:cfvo>
              <x14:cfvo type="num">
                <xm:f>0</xm:f>
              </x14:cfvo>
              <x14:cfvo type="num">
                <xm:f>0</xm:f>
              </x14:cfvo>
              <x14:cfIcon iconSet="3TrafficLights1" iconId="0"/>
              <x14:cfIcon iconSet="NoIcons" iconId="0"/>
              <x14:cfIcon iconSet="NoIcons" iconId="0"/>
            </x14:iconSet>
          </x14:cfRule>
          <xm:sqref>F20:J46</xm:sqref>
        </x14:conditionalFormatting>
        <x14:conditionalFormatting xmlns:xm="http://schemas.microsoft.com/office/excel/2006/main">
          <x14:cfRule type="iconSet" priority="6" id="{15BC2E90-3E7A-47DA-A316-7306EE9D1195}">
            <x14:iconSet custom="1">
              <x14:cfvo type="percent">
                <xm:f>0</xm:f>
              </x14:cfvo>
              <x14:cfvo type="num">
                <xm:f>0</xm:f>
              </x14:cfvo>
              <x14:cfvo type="num">
                <xm:f>0</xm:f>
              </x14:cfvo>
              <x14:cfIcon iconSet="3TrafficLights1" iconId="0"/>
              <x14:cfIcon iconSet="NoIcons" iconId="0"/>
              <x14:cfIcon iconSet="NoIcons" iconId="0"/>
            </x14:iconSet>
          </x14:cfRule>
          <xm:sqref>F47:J47</xm:sqref>
        </x14:conditionalFormatting>
        <x14:conditionalFormatting xmlns:xm="http://schemas.microsoft.com/office/excel/2006/main">
          <x14:cfRule type="iconSet" priority="5" id="{A4958A1F-94AE-4630-A5EF-E3C661DD9CFB}">
            <x14:iconSet custom="1">
              <x14:cfvo type="percent">
                <xm:f>0</xm:f>
              </x14:cfvo>
              <x14:cfvo type="num">
                <xm:f>0</xm:f>
              </x14:cfvo>
              <x14:cfvo type="num">
                <xm:f>0</xm:f>
              </x14:cfvo>
              <x14:cfIcon iconSet="3TrafficLights1" iconId="0"/>
              <x14:cfIcon iconSet="NoIcons" iconId="0"/>
              <x14:cfIcon iconSet="NoIcons" iconId="0"/>
            </x14:iconSet>
          </x14:cfRule>
          <xm:sqref>L46</xm:sqref>
        </x14:conditionalFormatting>
        <x14:conditionalFormatting xmlns:xm="http://schemas.microsoft.com/office/excel/2006/main">
          <x14:cfRule type="iconSet" priority="3" id="{6B50714E-8A7B-428C-994B-D48B08455843}">
            <x14:iconSet custom="1">
              <x14:cfvo type="percent">
                <xm:f>0</xm:f>
              </x14:cfvo>
              <x14:cfvo type="num">
                <xm:f>0</xm:f>
              </x14:cfvo>
              <x14:cfvo type="num">
                <xm:f>0</xm:f>
              </x14:cfvo>
              <x14:cfIcon iconSet="3TrafficLights1" iconId="0"/>
              <x14:cfIcon iconSet="NoIcons" iconId="0"/>
              <x14:cfIcon iconSet="NoIcons" iconId="0"/>
            </x14:iconSet>
          </x14:cfRule>
          <xm:sqref>O46</xm:sqref>
        </x14:conditionalFormatting>
        <x14:conditionalFormatting xmlns:xm="http://schemas.microsoft.com/office/excel/2006/main">
          <x14:cfRule type="iconSet" priority="2" id="{939DE881-C026-4653-B06B-182BFCF934B2}">
            <x14:iconSet custom="1">
              <x14:cfvo type="percent">
                <xm:f>0</xm:f>
              </x14:cfvo>
              <x14:cfvo type="num">
                <xm:f>0</xm:f>
              </x14:cfvo>
              <x14:cfvo type="num">
                <xm:f>0</xm:f>
              </x14:cfvo>
              <x14:cfIcon iconSet="3TrafficLights1" iconId="0"/>
              <x14:cfIcon iconSet="NoIcons" iconId="0"/>
              <x14:cfIcon iconSet="NoIcons" iconId="0"/>
            </x14:iconSet>
          </x14:cfRule>
          <xm:sqref>M46</xm:sqref>
        </x14:conditionalFormatting>
        <x14:conditionalFormatting xmlns:xm="http://schemas.microsoft.com/office/excel/2006/main">
          <x14:cfRule type="iconSet" priority="1" id="{16AD9744-8C96-4DEC-958F-9F133E004EEF}">
            <x14:iconSet custom="1">
              <x14:cfvo type="percent">
                <xm:f>0</xm:f>
              </x14:cfvo>
              <x14:cfvo type="num">
                <xm:f>0</xm:f>
              </x14:cfvo>
              <x14:cfvo type="num">
                <xm:f>0</xm:f>
              </x14:cfvo>
              <x14:cfIcon iconSet="3TrafficLights1" iconId="0"/>
              <x14:cfIcon iconSet="NoIcons" iconId="0"/>
              <x14:cfIcon iconSet="NoIcons" iconId="0"/>
            </x14:iconSet>
          </x14:cfRule>
          <xm:sqref>N46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A2D3EE"/>
  </sheetPr>
  <dimension ref="A1:AC26"/>
  <sheetViews>
    <sheetView showGridLines="0" zoomScale="90" zoomScaleNormal="90" workbookViewId="0">
      <selection activeCell="A2" sqref="A2"/>
    </sheetView>
  </sheetViews>
  <sheetFormatPr defaultColWidth="8.85546875" defaultRowHeight="12.75" x14ac:dyDescent="0.2"/>
  <cols>
    <col min="1" max="1" width="5.85546875" style="5" customWidth="1"/>
    <col min="2" max="2" width="43.85546875" style="5" customWidth="1"/>
    <col min="3" max="3" width="13.140625" style="5" customWidth="1"/>
    <col min="4" max="4" width="17.85546875" style="5" customWidth="1"/>
    <col min="5" max="5" width="17.42578125" style="5" customWidth="1"/>
    <col min="6" max="6" width="16.85546875" style="5" customWidth="1"/>
    <col min="7" max="7" width="17.140625" style="5" customWidth="1"/>
    <col min="8" max="8" width="18.140625" style="5" customWidth="1"/>
    <col min="9" max="9" width="19.85546875" style="5" customWidth="1"/>
    <col min="10" max="10" width="16.5703125" style="5" customWidth="1"/>
    <col min="11" max="11" width="18.85546875" style="5" customWidth="1"/>
    <col min="12" max="12" width="20.5703125" style="5" customWidth="1"/>
    <col min="13" max="13" width="13.140625" style="5" customWidth="1"/>
    <col min="14" max="14" width="16.140625" style="5" customWidth="1"/>
    <col min="15" max="15" width="13.42578125" style="5" customWidth="1"/>
    <col min="16" max="16" width="19.85546875" style="5" customWidth="1"/>
    <col min="17" max="17" width="13.5703125" style="5" customWidth="1"/>
    <col min="18" max="18" width="13.42578125" style="5" customWidth="1"/>
    <col min="19" max="19" width="13.5703125" style="5" customWidth="1"/>
    <col min="20" max="20" width="13.42578125" style="5" customWidth="1"/>
    <col min="21" max="21" width="13.5703125" style="5" customWidth="1"/>
    <col min="22" max="16384" width="8.85546875" style="5"/>
  </cols>
  <sheetData>
    <row r="1" spans="1:29" s="8" customFormat="1" ht="24" customHeight="1" x14ac:dyDescent="0.25">
      <c r="A1" s="10">
        <v>9</v>
      </c>
      <c r="B1" s="11" t="s">
        <v>582</v>
      </c>
      <c r="C1" s="11"/>
      <c r="D1" s="11"/>
      <c r="E1" s="11"/>
    </row>
    <row r="2" spans="1:29" s="216" customFormat="1" x14ac:dyDescent="0.2">
      <c r="B2" s="217" t="str">
        <f>CA_company_name&amp;" - SST "&amp;CA_current_year&amp;CA_suffix</f>
        <v>Example Re - SST 2025</v>
      </c>
      <c r="C2" s="217"/>
      <c r="D2" s="217"/>
      <c r="E2" s="217"/>
      <c r="G2" s="218"/>
      <c r="J2" s="218"/>
      <c r="K2" s="218"/>
      <c r="L2" s="218"/>
      <c r="M2" s="218"/>
      <c r="N2" s="218"/>
      <c r="O2" s="218"/>
      <c r="P2" s="218"/>
      <c r="R2" s="219"/>
      <c r="T2" s="219"/>
      <c r="Y2" s="219"/>
      <c r="AA2" s="219"/>
      <c r="AC2" s="219"/>
    </row>
    <row r="3" spans="1:29" ht="14.25" customHeight="1" x14ac:dyDescent="0.2"/>
    <row r="4" spans="1:29" ht="14.25" customHeight="1" x14ac:dyDescent="0.2"/>
    <row r="5" spans="1:29" ht="14.25" customHeight="1" x14ac:dyDescent="0.25">
      <c r="B5" s="408" t="s">
        <v>584</v>
      </c>
    </row>
    <row r="6" spans="1:29" ht="14.45" customHeight="1" x14ac:dyDescent="0.2"/>
    <row r="7" spans="1:29" ht="39" customHeight="1" x14ac:dyDescent="0.2">
      <c r="B7" s="512" t="s">
        <v>585</v>
      </c>
      <c r="C7" s="220" t="s">
        <v>454</v>
      </c>
      <c r="D7" s="220" t="s">
        <v>458</v>
      </c>
      <c r="E7" s="220" t="s">
        <v>463</v>
      </c>
      <c r="F7" s="763"/>
    </row>
    <row r="8" spans="1:29" ht="14.25" customHeight="1" x14ac:dyDescent="0.2">
      <c r="B8" s="15"/>
      <c r="C8" s="432" t="s">
        <v>455</v>
      </c>
      <c r="D8" s="726"/>
      <c r="E8" s="255">
        <f>G17+G20+G21+G23</f>
        <v>0</v>
      </c>
      <c r="F8" s="764"/>
      <c r="I8" s="495"/>
    </row>
    <row r="9" spans="1:29" ht="14.25" customHeight="1" x14ac:dyDescent="0.2">
      <c r="B9" s="13"/>
      <c r="C9" s="433" t="s">
        <v>456</v>
      </c>
      <c r="D9" s="727"/>
      <c r="E9" s="255">
        <f>G18+G20+G22+G23</f>
        <v>0</v>
      </c>
      <c r="F9" s="765"/>
    </row>
    <row r="10" spans="1:29" ht="14.25" customHeight="1" x14ac:dyDescent="0.2">
      <c r="B10" s="13"/>
      <c r="C10" s="433" t="s">
        <v>457</v>
      </c>
      <c r="D10" s="727"/>
      <c r="E10" s="255">
        <f>G19+G21+G22+G23</f>
        <v>0</v>
      </c>
      <c r="F10" s="765"/>
    </row>
    <row r="11" spans="1:29" ht="14.25" customHeight="1" x14ac:dyDescent="0.2"/>
    <row r="12" spans="1:29" ht="14.25" customHeight="1" x14ac:dyDescent="0.2"/>
    <row r="13" spans="1:29" ht="14.25" customHeight="1" x14ac:dyDescent="0.25">
      <c r="B13" s="408" t="s">
        <v>583</v>
      </c>
    </row>
    <row r="14" spans="1:29" ht="14.25" customHeight="1" x14ac:dyDescent="0.25">
      <c r="B14" s="408"/>
    </row>
    <row r="15" spans="1:29" s="743" customFormat="1" ht="17.45" customHeight="1" thickBot="1" x14ac:dyDescent="0.25">
      <c r="B15" s="744" t="s">
        <v>460</v>
      </c>
      <c r="C15" s="745"/>
      <c r="D15" s="744" t="s">
        <v>464</v>
      </c>
      <c r="E15" s="746"/>
      <c r="F15" s="746"/>
      <c r="G15" s="745"/>
      <c r="H15" s="744" t="str">
        <f>"Impact of the combination, in "&amp;CA_SST_currency &amp;CA_nunit_lab &amp; " (undiscounted net loss as positive value)"</f>
        <v>Impact of the combination, in CHFm  (undiscounted net loss as positive value)</v>
      </c>
      <c r="I15" s="746"/>
      <c r="J15" s="746"/>
      <c r="K15" s="746"/>
    </row>
    <row r="16" spans="1:29" ht="39" customHeight="1" thickTop="1" x14ac:dyDescent="0.2">
      <c r="B16" s="512" t="s">
        <v>459</v>
      </c>
      <c r="C16" s="740" t="s">
        <v>103</v>
      </c>
      <c r="D16" s="739" t="s">
        <v>603</v>
      </c>
      <c r="E16" s="737" t="s">
        <v>602</v>
      </c>
      <c r="F16" s="737" t="s">
        <v>360</v>
      </c>
      <c r="G16" s="741" t="s">
        <v>461</v>
      </c>
      <c r="H16" s="739" t="s">
        <v>603</v>
      </c>
      <c r="I16" s="737" t="s">
        <v>502</v>
      </c>
      <c r="J16" s="737" t="s">
        <v>360</v>
      </c>
      <c r="K16" s="738" t="s">
        <v>461</v>
      </c>
    </row>
    <row r="17" spans="2:11" ht="14.25" customHeight="1" x14ac:dyDescent="0.2">
      <c r="B17" s="729" t="s">
        <v>430</v>
      </c>
      <c r="C17" s="730" t="s">
        <v>432</v>
      </c>
      <c r="D17" s="254">
        <f>D8</f>
        <v>0</v>
      </c>
      <c r="E17" s="254">
        <f>$D$8*(1-$D$9)*(1-$D$10)</f>
        <v>0</v>
      </c>
      <c r="F17" s="726"/>
      <c r="G17" s="747">
        <f>IF(ISBLANK(F17),D17,F17)</f>
        <v>0</v>
      </c>
      <c r="H17" s="953"/>
      <c r="I17" s="954">
        <f>$H$17</f>
        <v>0</v>
      </c>
      <c r="J17" s="954">
        <f>$H$17</f>
        <v>0</v>
      </c>
      <c r="K17" s="955">
        <f>IF(ISBLANK(J17),H17,J17)</f>
        <v>0</v>
      </c>
    </row>
    <row r="18" spans="2:11" ht="14.25" customHeight="1" x14ac:dyDescent="0.2">
      <c r="B18" s="731" t="s">
        <v>431</v>
      </c>
      <c r="C18" s="732" t="s">
        <v>435</v>
      </c>
      <c r="D18" s="255">
        <f>D9</f>
        <v>0</v>
      </c>
      <c r="E18" s="255">
        <f>(1-$D$8)*$D$9*(1-$D$10)</f>
        <v>0</v>
      </c>
      <c r="F18" s="727"/>
      <c r="G18" s="748">
        <f t="shared" ref="G18:G23" si="0">IF(ISBLANK(F18),D18,F18)</f>
        <v>0</v>
      </c>
      <c r="H18" s="918"/>
      <c r="I18" s="956">
        <f>$H$18</f>
        <v>0</v>
      </c>
      <c r="J18" s="956">
        <f>$H$18</f>
        <v>0</v>
      </c>
      <c r="K18" s="957">
        <f t="shared" ref="K18:K23" si="1">IF(ISBLANK(J18),H18,J18)</f>
        <v>0</v>
      </c>
    </row>
    <row r="19" spans="2:11" ht="14.25" customHeight="1" x14ac:dyDescent="0.2">
      <c r="B19" s="731" t="s">
        <v>433</v>
      </c>
      <c r="C19" s="732" t="s">
        <v>436</v>
      </c>
      <c r="D19" s="255">
        <f>D10</f>
        <v>0</v>
      </c>
      <c r="E19" s="255">
        <f>(1-$D$8)*(1-$D$9)*$D$10</f>
        <v>0</v>
      </c>
      <c r="F19" s="727"/>
      <c r="G19" s="748">
        <f t="shared" si="0"/>
        <v>0</v>
      </c>
      <c r="H19" s="918"/>
      <c r="I19" s="956">
        <f>$H$19</f>
        <v>0</v>
      </c>
      <c r="J19" s="956">
        <f>$H$19</f>
        <v>0</v>
      </c>
      <c r="K19" s="957">
        <f t="shared" si="1"/>
        <v>0</v>
      </c>
    </row>
    <row r="20" spans="2:11" ht="14.25" customHeight="1" x14ac:dyDescent="0.2">
      <c r="B20" s="759" t="s">
        <v>472</v>
      </c>
      <c r="C20" s="732" t="s">
        <v>437</v>
      </c>
      <c r="D20" s="255">
        <v>0</v>
      </c>
      <c r="E20" s="255">
        <f>$D$8*$D$9*(1-$D$10)</f>
        <v>0</v>
      </c>
      <c r="F20" s="726"/>
      <c r="G20" s="748">
        <f t="shared" si="0"/>
        <v>0</v>
      </c>
      <c r="H20" s="956">
        <v>0</v>
      </c>
      <c r="I20" s="956">
        <f>$H$17+$H$18</f>
        <v>0</v>
      </c>
      <c r="J20" s="953"/>
      <c r="K20" s="957">
        <f t="shared" si="1"/>
        <v>0</v>
      </c>
    </row>
    <row r="21" spans="2:11" ht="14.25" customHeight="1" x14ac:dyDescent="0.2">
      <c r="B21" s="760" t="s">
        <v>473</v>
      </c>
      <c r="C21" s="732" t="s">
        <v>438</v>
      </c>
      <c r="D21" s="255">
        <v>0</v>
      </c>
      <c r="E21" s="255">
        <f>$D$8*(1-$D$9)*$D$10</f>
        <v>0</v>
      </c>
      <c r="F21" s="727"/>
      <c r="G21" s="748">
        <f t="shared" si="0"/>
        <v>0</v>
      </c>
      <c r="H21" s="956">
        <v>0</v>
      </c>
      <c r="I21" s="956">
        <f>$H$17+$H$19</f>
        <v>0</v>
      </c>
      <c r="J21" s="918"/>
      <c r="K21" s="957">
        <f t="shared" si="1"/>
        <v>0</v>
      </c>
    </row>
    <row r="22" spans="2:11" ht="14.25" customHeight="1" x14ac:dyDescent="0.2">
      <c r="B22" s="760" t="s">
        <v>474</v>
      </c>
      <c r="C22" s="732" t="s">
        <v>439</v>
      </c>
      <c r="D22" s="255">
        <v>0</v>
      </c>
      <c r="E22" s="255">
        <f>(1-$D$8)*$D$9*$D$10</f>
        <v>0</v>
      </c>
      <c r="F22" s="727"/>
      <c r="G22" s="748">
        <f t="shared" si="0"/>
        <v>0</v>
      </c>
      <c r="H22" s="956">
        <v>0</v>
      </c>
      <c r="I22" s="956">
        <f>$H$18+$H$19</f>
        <v>0</v>
      </c>
      <c r="J22" s="918"/>
      <c r="K22" s="957">
        <f t="shared" si="1"/>
        <v>0</v>
      </c>
    </row>
    <row r="23" spans="2:11" ht="14.25" customHeight="1" x14ac:dyDescent="0.2">
      <c r="B23" s="733" t="s">
        <v>434</v>
      </c>
      <c r="C23" s="732" t="s">
        <v>440</v>
      </c>
      <c r="D23" s="255">
        <v>0</v>
      </c>
      <c r="E23" s="255">
        <f>$D$8*$D$9*$D$10</f>
        <v>0</v>
      </c>
      <c r="F23" s="726"/>
      <c r="G23" s="748">
        <f t="shared" si="0"/>
        <v>0</v>
      </c>
      <c r="H23" s="956">
        <v>0</v>
      </c>
      <c r="I23" s="956">
        <f>$H$17+$H$18+$H$19</f>
        <v>0</v>
      </c>
      <c r="J23" s="953"/>
      <c r="K23" s="957">
        <f t="shared" si="1"/>
        <v>0</v>
      </c>
    </row>
    <row r="24" spans="2:11" ht="14.25" customHeight="1" x14ac:dyDescent="0.2">
      <c r="B24" s="734" t="s">
        <v>462</v>
      </c>
      <c r="C24" s="735"/>
      <c r="D24" s="736">
        <f>1-SUM(D17:D23)</f>
        <v>1</v>
      </c>
      <c r="E24" s="736">
        <f>1-SUM(E17:E23)</f>
        <v>1</v>
      </c>
      <c r="F24" s="534">
        <f t="shared" ref="F24:G24" si="2">1-SUM(F17:F23)</f>
        <v>1</v>
      </c>
      <c r="G24" s="742">
        <f t="shared" si="2"/>
        <v>1</v>
      </c>
      <c r="H24" s="958">
        <v>0</v>
      </c>
      <c r="I24" s="958">
        <v>0</v>
      </c>
      <c r="J24" s="959">
        <v>0</v>
      </c>
      <c r="K24" s="958">
        <v>0</v>
      </c>
    </row>
    <row r="25" spans="2:11" ht="14.25" customHeight="1" x14ac:dyDescent="0.2">
      <c r="C25" s="728"/>
      <c r="F25" s="2"/>
    </row>
    <row r="26" spans="2:11" ht="14.25" customHeight="1" x14ac:dyDescent="0.2">
      <c r="F26" s="2"/>
    </row>
  </sheetData>
  <conditionalFormatting sqref="D8:D10">
    <cfRule type="expression" dxfId="7" priority="10">
      <formula>IF($F8="Maximum possible loss",TRUE,FALSE)</formula>
    </cfRule>
  </conditionalFormatting>
  <conditionalFormatting sqref="F20:F22">
    <cfRule type="expression" dxfId="6" priority="6">
      <formula>IF($F20="Maximum possible loss",TRUE,FALSE)</formula>
    </cfRule>
  </conditionalFormatting>
  <conditionalFormatting sqref="F8:F10">
    <cfRule type="expression" dxfId="5" priority="8">
      <formula>IF($F8="Maximum possible loss",TRUE,FALSE)</formula>
    </cfRule>
  </conditionalFormatting>
  <conditionalFormatting sqref="F17:F19">
    <cfRule type="expression" dxfId="4" priority="7">
      <formula>IF($F17="Maximum possible loss",TRUE,FALSE)</formula>
    </cfRule>
  </conditionalFormatting>
  <conditionalFormatting sqref="J23:J24">
    <cfRule type="expression" dxfId="3" priority="2">
      <formula>IF($F23="Maximum possible loss",TRUE,FALSE)</formula>
    </cfRule>
  </conditionalFormatting>
  <conditionalFormatting sqref="F23:F24">
    <cfRule type="expression" dxfId="2" priority="5">
      <formula>IF($F23="Maximum possible loss",TRUE,FALSE)</formula>
    </cfRule>
  </conditionalFormatting>
  <conditionalFormatting sqref="J20:J22">
    <cfRule type="expression" dxfId="1" priority="3">
      <formula>IF($F20="Maximum possible loss",TRUE,FALSE)</formula>
    </cfRule>
  </conditionalFormatting>
  <conditionalFormatting sqref="H17:H19">
    <cfRule type="expression" dxfId="0" priority="1">
      <formula>IF($F17="Maximum possible loss",TRUE,FALSE)</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A2D3EE"/>
    <pageSetUpPr fitToPage="1"/>
  </sheetPr>
  <dimension ref="A1:BD208"/>
  <sheetViews>
    <sheetView showGridLines="0" zoomScale="90" zoomScaleNormal="90" workbookViewId="0">
      <selection activeCell="A2" sqref="A2"/>
    </sheetView>
  </sheetViews>
  <sheetFormatPr defaultColWidth="8.85546875" defaultRowHeight="12.75" x14ac:dyDescent="0.2"/>
  <cols>
    <col min="1" max="1" width="5.85546875" style="4" customWidth="1"/>
    <col min="2" max="2" width="42.42578125" style="4" customWidth="1"/>
    <col min="3" max="3" width="12.5703125" style="4" customWidth="1"/>
    <col min="4" max="4" width="12" style="4" customWidth="1"/>
    <col min="5" max="5" width="10.42578125" style="4" customWidth="1"/>
    <col min="6" max="56" width="8.85546875" style="4" customWidth="1"/>
    <col min="57" max="57" width="20.5703125" style="4" customWidth="1"/>
    <col min="58" max="16384" width="8.85546875" style="4"/>
  </cols>
  <sheetData>
    <row r="1" spans="1:56" s="8" customFormat="1" ht="20.100000000000001" customHeight="1" x14ac:dyDescent="0.25">
      <c r="A1" s="10">
        <v>10</v>
      </c>
      <c r="B1" s="11" t="s">
        <v>341</v>
      </c>
    </row>
    <row r="2" spans="1:56" s="216" customFormat="1" x14ac:dyDescent="0.2">
      <c r="B2" s="217" t="str">
        <f>CA_company_name&amp;" - SST "&amp;CA_current_year&amp;CA_suffix</f>
        <v>Example Re - SST 2025</v>
      </c>
      <c r="D2" s="218"/>
      <c r="G2" s="218"/>
      <c r="H2" s="218"/>
      <c r="I2" s="218"/>
      <c r="J2" s="218"/>
      <c r="K2" s="218"/>
      <c r="L2" s="218"/>
      <c r="M2" s="218"/>
      <c r="O2" s="219"/>
      <c r="Q2" s="219"/>
      <c r="W2" s="219"/>
      <c r="Y2" s="219"/>
      <c r="AA2" s="219"/>
    </row>
    <row r="3" spans="1:56" ht="14.25" customHeight="1" x14ac:dyDescent="0.2">
      <c r="B3" s="7"/>
    </row>
    <row r="4" spans="1:56" ht="14.25" customHeight="1" x14ac:dyDescent="0.25">
      <c r="A4" s="5"/>
      <c r="B4" s="408" t="s">
        <v>329</v>
      </c>
      <c r="C4" s="5"/>
      <c r="D4" s="2"/>
      <c r="E4" s="2"/>
      <c r="F4" s="2"/>
      <c r="H4" s="5"/>
      <c r="I4" s="5"/>
      <c r="J4" s="5"/>
      <c r="K4" s="5"/>
      <c r="L4" s="5"/>
    </row>
    <row r="5" spans="1:56" ht="14.25" customHeight="1" x14ac:dyDescent="0.2">
      <c r="A5" s="5"/>
      <c r="B5" s="5"/>
      <c r="C5" s="5"/>
      <c r="D5" s="2"/>
      <c r="E5" s="2"/>
      <c r="F5" s="2"/>
      <c r="H5" s="5"/>
      <c r="I5" s="5"/>
      <c r="J5" s="5"/>
      <c r="K5" s="5"/>
      <c r="L5" s="5"/>
    </row>
    <row r="6" spans="1:56" ht="14.25" customHeight="1" x14ac:dyDescent="0.2">
      <c r="A6" s="5"/>
      <c r="B6" s="563" t="s">
        <v>342</v>
      </c>
      <c r="C6" s="502"/>
      <c r="D6" s="775">
        <f>IF(D42&lt;0.001,1,D42)</f>
        <v>1</v>
      </c>
      <c r="E6" s="504"/>
      <c r="F6" s="504"/>
      <c r="G6" s="5"/>
      <c r="H6" s="5"/>
      <c r="I6" s="5"/>
      <c r="J6" s="5"/>
      <c r="K6" s="5"/>
      <c r="L6" s="5"/>
    </row>
    <row r="7" spans="1:56" ht="14.25" customHeight="1" x14ac:dyDescent="0.2">
      <c r="A7" s="5"/>
      <c r="B7" s="564" t="s">
        <v>343</v>
      </c>
      <c r="C7" s="502"/>
      <c r="D7" s="775">
        <f>IF(D75&lt;0.001,1,D75)</f>
        <v>1</v>
      </c>
      <c r="E7" s="504"/>
      <c r="F7" s="504"/>
      <c r="G7" s="5"/>
      <c r="H7" s="5"/>
      <c r="I7" s="5"/>
      <c r="J7" s="5"/>
      <c r="K7" s="5"/>
      <c r="L7" s="5"/>
    </row>
    <row r="8" spans="1:56" ht="14.25" customHeight="1" x14ac:dyDescent="0.2">
      <c r="B8" s="44"/>
      <c r="C8" s="25"/>
    </row>
    <row r="9" spans="1:56" ht="14.25" customHeight="1" x14ac:dyDescent="0.2">
      <c r="B9" s="44"/>
      <c r="C9" s="25"/>
    </row>
    <row r="10" spans="1:56" ht="14.25" customHeight="1" x14ac:dyDescent="0.2">
      <c r="B10" s="44"/>
      <c r="C10" s="25"/>
    </row>
    <row r="11" spans="1:56" ht="14.25" customHeight="1" x14ac:dyDescent="0.25">
      <c r="B11" s="407" t="s">
        <v>290</v>
      </c>
      <c r="C11" s="130"/>
    </row>
    <row r="12" spans="1:56" ht="14.25" customHeight="1" x14ac:dyDescent="0.2"/>
    <row r="13" spans="1:56" ht="14.25" customHeight="1" x14ac:dyDescent="0.2">
      <c r="B13" s="20" t="s">
        <v>340</v>
      </c>
      <c r="C13" s="21"/>
      <c r="D13" s="21"/>
      <c r="E13" s="21"/>
      <c r="F13" s="21"/>
      <c r="G13" s="21" t="s">
        <v>504</v>
      </c>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row>
    <row r="14" spans="1:56" ht="14.25" customHeight="1" x14ac:dyDescent="0.2">
      <c r="B14" s="20"/>
      <c r="C14" s="21"/>
      <c r="D14" s="21"/>
      <c r="E14" s="21"/>
      <c r="F14" s="21"/>
      <c r="G14" s="21">
        <f t="shared" ref="G14:AL14" si="0">CA_current_year+G15-1</f>
        <v>2025</v>
      </c>
      <c r="H14" s="21">
        <f t="shared" si="0"/>
        <v>2026</v>
      </c>
      <c r="I14" s="21">
        <f t="shared" si="0"/>
        <v>2027</v>
      </c>
      <c r="J14" s="21">
        <f t="shared" si="0"/>
        <v>2028</v>
      </c>
      <c r="K14" s="21">
        <f t="shared" si="0"/>
        <v>2029</v>
      </c>
      <c r="L14" s="21">
        <f t="shared" si="0"/>
        <v>2030</v>
      </c>
      <c r="M14" s="21">
        <f t="shared" si="0"/>
        <v>2031</v>
      </c>
      <c r="N14" s="21">
        <f t="shared" si="0"/>
        <v>2032</v>
      </c>
      <c r="O14" s="21">
        <f t="shared" si="0"/>
        <v>2033</v>
      </c>
      <c r="P14" s="21">
        <f t="shared" si="0"/>
        <v>2034</v>
      </c>
      <c r="Q14" s="21">
        <f t="shared" si="0"/>
        <v>2035</v>
      </c>
      <c r="R14" s="21">
        <f t="shared" si="0"/>
        <v>2036</v>
      </c>
      <c r="S14" s="21">
        <f t="shared" si="0"/>
        <v>2037</v>
      </c>
      <c r="T14" s="21">
        <f t="shared" si="0"/>
        <v>2038</v>
      </c>
      <c r="U14" s="21">
        <f t="shared" si="0"/>
        <v>2039</v>
      </c>
      <c r="V14" s="21">
        <f t="shared" si="0"/>
        <v>2040</v>
      </c>
      <c r="W14" s="21">
        <f t="shared" si="0"/>
        <v>2041</v>
      </c>
      <c r="X14" s="21">
        <f t="shared" si="0"/>
        <v>2042</v>
      </c>
      <c r="Y14" s="21">
        <f t="shared" si="0"/>
        <v>2043</v>
      </c>
      <c r="Z14" s="21">
        <f t="shared" si="0"/>
        <v>2044</v>
      </c>
      <c r="AA14" s="21">
        <f t="shared" si="0"/>
        <v>2045</v>
      </c>
      <c r="AB14" s="21">
        <f t="shared" si="0"/>
        <v>2046</v>
      </c>
      <c r="AC14" s="21">
        <f t="shared" si="0"/>
        <v>2047</v>
      </c>
      <c r="AD14" s="21">
        <f t="shared" si="0"/>
        <v>2048</v>
      </c>
      <c r="AE14" s="21">
        <f t="shared" si="0"/>
        <v>2049</v>
      </c>
      <c r="AF14" s="21">
        <f t="shared" si="0"/>
        <v>2050</v>
      </c>
      <c r="AG14" s="21">
        <f t="shared" si="0"/>
        <v>2051</v>
      </c>
      <c r="AH14" s="21">
        <f t="shared" si="0"/>
        <v>2052</v>
      </c>
      <c r="AI14" s="21">
        <f t="shared" si="0"/>
        <v>2053</v>
      </c>
      <c r="AJ14" s="21">
        <f t="shared" si="0"/>
        <v>2054</v>
      </c>
      <c r="AK14" s="21">
        <f t="shared" si="0"/>
        <v>2055</v>
      </c>
      <c r="AL14" s="21">
        <f t="shared" si="0"/>
        <v>2056</v>
      </c>
      <c r="AM14" s="21">
        <f t="shared" ref="AM14:BD14" si="1">CA_current_year+AM15-1</f>
        <v>2057</v>
      </c>
      <c r="AN14" s="21">
        <f t="shared" si="1"/>
        <v>2058</v>
      </c>
      <c r="AO14" s="21">
        <f t="shared" si="1"/>
        <v>2059</v>
      </c>
      <c r="AP14" s="21">
        <f t="shared" si="1"/>
        <v>2060</v>
      </c>
      <c r="AQ14" s="21">
        <f t="shared" si="1"/>
        <v>2061</v>
      </c>
      <c r="AR14" s="21">
        <f t="shared" si="1"/>
        <v>2062</v>
      </c>
      <c r="AS14" s="21">
        <f t="shared" si="1"/>
        <v>2063</v>
      </c>
      <c r="AT14" s="21">
        <f t="shared" si="1"/>
        <v>2064</v>
      </c>
      <c r="AU14" s="21">
        <f t="shared" si="1"/>
        <v>2065</v>
      </c>
      <c r="AV14" s="21">
        <f t="shared" si="1"/>
        <v>2066</v>
      </c>
      <c r="AW14" s="21">
        <f t="shared" si="1"/>
        <v>2067</v>
      </c>
      <c r="AX14" s="21">
        <f t="shared" si="1"/>
        <v>2068</v>
      </c>
      <c r="AY14" s="21">
        <f t="shared" si="1"/>
        <v>2069</v>
      </c>
      <c r="AZ14" s="21">
        <f t="shared" si="1"/>
        <v>2070</v>
      </c>
      <c r="BA14" s="21">
        <f t="shared" si="1"/>
        <v>2071</v>
      </c>
      <c r="BB14" s="21">
        <f t="shared" si="1"/>
        <v>2072</v>
      </c>
      <c r="BC14" s="21">
        <f t="shared" si="1"/>
        <v>2073</v>
      </c>
      <c r="BD14" s="21">
        <f t="shared" si="1"/>
        <v>2074</v>
      </c>
    </row>
    <row r="15" spans="1:56" ht="27.95" customHeight="1" x14ac:dyDescent="0.2">
      <c r="B15" s="40" t="s">
        <v>336</v>
      </c>
      <c r="C15" s="23" t="s">
        <v>337</v>
      </c>
      <c r="D15" s="41" t="s">
        <v>9</v>
      </c>
      <c r="E15" s="42" t="s">
        <v>6</v>
      </c>
      <c r="F15" s="551" t="s">
        <v>348</v>
      </c>
      <c r="G15" s="42">
        <v>1</v>
      </c>
      <c r="H15" s="42">
        <f>G15+1</f>
        <v>2</v>
      </c>
      <c r="I15" s="42">
        <f t="shared" ref="I15:BD15" si="2">H15+1</f>
        <v>3</v>
      </c>
      <c r="J15" s="42">
        <f t="shared" si="2"/>
        <v>4</v>
      </c>
      <c r="K15" s="42">
        <f t="shared" si="2"/>
        <v>5</v>
      </c>
      <c r="L15" s="42">
        <f t="shared" si="2"/>
        <v>6</v>
      </c>
      <c r="M15" s="42">
        <f t="shared" si="2"/>
        <v>7</v>
      </c>
      <c r="N15" s="42">
        <f t="shared" si="2"/>
        <v>8</v>
      </c>
      <c r="O15" s="42">
        <f t="shared" si="2"/>
        <v>9</v>
      </c>
      <c r="P15" s="42">
        <f t="shared" si="2"/>
        <v>10</v>
      </c>
      <c r="Q15" s="42">
        <f t="shared" si="2"/>
        <v>11</v>
      </c>
      <c r="R15" s="42">
        <f t="shared" si="2"/>
        <v>12</v>
      </c>
      <c r="S15" s="42">
        <f t="shared" si="2"/>
        <v>13</v>
      </c>
      <c r="T15" s="42">
        <f t="shared" si="2"/>
        <v>14</v>
      </c>
      <c r="U15" s="42">
        <f t="shared" si="2"/>
        <v>15</v>
      </c>
      <c r="V15" s="42">
        <f t="shared" si="2"/>
        <v>16</v>
      </c>
      <c r="W15" s="42">
        <f t="shared" si="2"/>
        <v>17</v>
      </c>
      <c r="X15" s="42">
        <f t="shared" si="2"/>
        <v>18</v>
      </c>
      <c r="Y15" s="42">
        <f t="shared" si="2"/>
        <v>19</v>
      </c>
      <c r="Z15" s="42">
        <f t="shared" si="2"/>
        <v>20</v>
      </c>
      <c r="AA15" s="42">
        <f t="shared" si="2"/>
        <v>21</v>
      </c>
      <c r="AB15" s="42">
        <f t="shared" si="2"/>
        <v>22</v>
      </c>
      <c r="AC15" s="42">
        <f t="shared" si="2"/>
        <v>23</v>
      </c>
      <c r="AD15" s="42">
        <f t="shared" si="2"/>
        <v>24</v>
      </c>
      <c r="AE15" s="42">
        <f t="shared" si="2"/>
        <v>25</v>
      </c>
      <c r="AF15" s="42">
        <f t="shared" si="2"/>
        <v>26</v>
      </c>
      <c r="AG15" s="42">
        <f t="shared" si="2"/>
        <v>27</v>
      </c>
      <c r="AH15" s="42">
        <f t="shared" si="2"/>
        <v>28</v>
      </c>
      <c r="AI15" s="42">
        <f t="shared" si="2"/>
        <v>29</v>
      </c>
      <c r="AJ15" s="42">
        <f t="shared" si="2"/>
        <v>30</v>
      </c>
      <c r="AK15" s="42">
        <f t="shared" si="2"/>
        <v>31</v>
      </c>
      <c r="AL15" s="42">
        <f t="shared" si="2"/>
        <v>32</v>
      </c>
      <c r="AM15" s="42">
        <f t="shared" si="2"/>
        <v>33</v>
      </c>
      <c r="AN15" s="42">
        <f t="shared" si="2"/>
        <v>34</v>
      </c>
      <c r="AO15" s="42">
        <f t="shared" si="2"/>
        <v>35</v>
      </c>
      <c r="AP15" s="42">
        <f t="shared" si="2"/>
        <v>36</v>
      </c>
      <c r="AQ15" s="42">
        <f t="shared" si="2"/>
        <v>37</v>
      </c>
      <c r="AR15" s="42">
        <f t="shared" si="2"/>
        <v>38</v>
      </c>
      <c r="AS15" s="42">
        <f t="shared" si="2"/>
        <v>39</v>
      </c>
      <c r="AT15" s="42">
        <f t="shared" si="2"/>
        <v>40</v>
      </c>
      <c r="AU15" s="42">
        <f t="shared" si="2"/>
        <v>41</v>
      </c>
      <c r="AV15" s="42">
        <f t="shared" si="2"/>
        <v>42</v>
      </c>
      <c r="AW15" s="42">
        <f t="shared" si="2"/>
        <v>43</v>
      </c>
      <c r="AX15" s="42">
        <f t="shared" si="2"/>
        <v>44</v>
      </c>
      <c r="AY15" s="42">
        <f t="shared" si="2"/>
        <v>45</v>
      </c>
      <c r="AZ15" s="42">
        <f t="shared" si="2"/>
        <v>46</v>
      </c>
      <c r="BA15" s="42">
        <f t="shared" si="2"/>
        <v>47</v>
      </c>
      <c r="BB15" s="42">
        <f t="shared" si="2"/>
        <v>48</v>
      </c>
      <c r="BC15" s="42">
        <f t="shared" si="2"/>
        <v>49</v>
      </c>
      <c r="BD15" s="22">
        <f t="shared" si="2"/>
        <v>50</v>
      </c>
    </row>
    <row r="16" spans="1:56" ht="14.25" customHeight="1" x14ac:dyDescent="0.2">
      <c r="A16" s="513">
        <f>0</f>
        <v>0</v>
      </c>
      <c r="B16" s="37" t="str">
        <f t="array" ref="B16:B41">CA_PY_seg&amp;""</f>
        <v>General liability (example, do not remove)</v>
      </c>
      <c r="C16" s="38" t="str">
        <f t="array" ref="C16:C41">CA_PY_seg_curr&amp;""</f>
        <v>GBP</v>
      </c>
      <c r="D16" s="776">
        <f t="shared" ref="D16:D41" si="3">IF(B16="","",SUMPRODUCT(G85:BD85,G16:BD16))</f>
        <v>0.72357565879591867</v>
      </c>
      <c r="E16" s="253">
        <f t="shared" ref="E16:E42" si="4">IF(SUM(G16:BD16)&lt;&gt;0,SUM(G16:BD16),"")</f>
        <v>1.0000000000000002</v>
      </c>
      <c r="F16" s="552"/>
      <c r="G16" s="249">
        <v>0.17387348153292267</v>
      </c>
      <c r="H16" s="249">
        <v>9.4168941299352743E-2</v>
      </c>
      <c r="I16" s="249">
        <v>7.5274077642776729E-2</v>
      </c>
      <c r="J16" s="249">
        <v>6.5059924729451435E-2</v>
      </c>
      <c r="K16" s="249">
        <v>5.7171355607977009E-2</v>
      </c>
      <c r="L16" s="249">
        <v>5.0846087245239431E-2</v>
      </c>
      <c r="M16" s="249">
        <v>4.4675427253343107E-2</v>
      </c>
      <c r="N16" s="249">
        <v>3.9787064573562937E-2</v>
      </c>
      <c r="O16" s="249">
        <v>3.5417587183139677E-2</v>
      </c>
      <c r="P16" s="249">
        <v>3.1781266698124609E-2</v>
      </c>
      <c r="Q16" s="249">
        <v>2.839856579538615E-2</v>
      </c>
      <c r="R16" s="249">
        <v>2.5448927644280854E-2</v>
      </c>
      <c r="S16" s="249">
        <v>2.3787460732983309E-2</v>
      </c>
      <c r="T16" s="249">
        <v>2.1927643922819789E-2</v>
      </c>
      <c r="U16" s="249">
        <v>2.018444271839066E-2</v>
      </c>
      <c r="V16" s="249">
        <v>1.866673470080529E-2</v>
      </c>
      <c r="W16" s="249">
        <v>1.7306375873179156E-2</v>
      </c>
      <c r="X16" s="249">
        <v>1.6051677071726254E-2</v>
      </c>
      <c r="Y16" s="249">
        <v>1.4903539363841286E-2</v>
      </c>
      <c r="Z16" s="249">
        <v>1.3892346216213835E-2</v>
      </c>
      <c r="AA16" s="249">
        <v>1.2953752252201127E-2</v>
      </c>
      <c r="AB16" s="249">
        <v>1.2110575417165878E-2</v>
      </c>
      <c r="AC16" s="249">
        <v>1.1366495596836518E-2</v>
      </c>
      <c r="AD16" s="249">
        <v>1.0662048908249613E-2</v>
      </c>
      <c r="AE16" s="249">
        <v>1.001212041972621E-2</v>
      </c>
      <c r="AF16" s="249">
        <v>9.450200350726903E-3</v>
      </c>
      <c r="AG16" s="249">
        <v>8.9096103665897396E-3</v>
      </c>
      <c r="AH16" s="249">
        <v>8.1017713618385424E-3</v>
      </c>
      <c r="AI16" s="249">
        <v>7.3475474311039965E-3</v>
      </c>
      <c r="AJ16" s="249">
        <v>6.7032751782401005E-3</v>
      </c>
      <c r="AK16" s="249">
        <v>5.9473573034659229E-3</v>
      </c>
      <c r="AL16" s="249">
        <v>5.2909873092594059E-3</v>
      </c>
      <c r="AM16" s="249">
        <v>4.6055171390114976E-3</v>
      </c>
      <c r="AN16" s="249">
        <v>4.0800371662678813E-3</v>
      </c>
      <c r="AO16" s="249">
        <v>3.4507925106587764E-3</v>
      </c>
      <c r="AP16" s="249">
        <v>2.930001955723282E-3</v>
      </c>
      <c r="AQ16" s="249">
        <v>2.4846766957646619E-3</v>
      </c>
      <c r="AR16" s="249">
        <v>2.0010289776879169E-3</v>
      </c>
      <c r="AS16" s="249">
        <v>1.5139950881873478E-3</v>
      </c>
      <c r="AT16" s="249">
        <v>9.6902184399987566E-4</v>
      </c>
      <c r="AU16" s="249">
        <v>4.8625892177794303E-4</v>
      </c>
      <c r="AV16" s="249">
        <v>0</v>
      </c>
      <c r="AW16" s="249"/>
      <c r="AX16" s="249"/>
      <c r="AY16" s="249"/>
      <c r="AZ16" s="249"/>
      <c r="BA16" s="249"/>
      <c r="BB16" s="249"/>
      <c r="BC16" s="249"/>
      <c r="BD16" s="250"/>
    </row>
    <row r="17" spans="1:56" ht="14.25" customHeight="1" x14ac:dyDescent="0.2">
      <c r="A17" s="513">
        <f>A16+1</f>
        <v>1</v>
      </c>
      <c r="B17" s="17" t="str">
        <v/>
      </c>
      <c r="C17" s="17" t="str">
        <v/>
      </c>
      <c r="D17" s="777" t="str">
        <f t="shared" si="3"/>
        <v/>
      </c>
      <c r="E17" s="254" t="str">
        <f t="shared" si="4"/>
        <v/>
      </c>
      <c r="F17" s="550"/>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row>
    <row r="18" spans="1:56" ht="14.25" customHeight="1" x14ac:dyDescent="0.2">
      <c r="A18" s="513">
        <f t="shared" ref="A18:A41" si="5">A17+1</f>
        <v>2</v>
      </c>
      <c r="B18" s="18" t="str">
        <v/>
      </c>
      <c r="C18" s="18" t="str">
        <v/>
      </c>
      <c r="D18" s="778" t="str">
        <f>IF(B18="","",SUMPRODUCT(G87:BD87,G18:BD18))</f>
        <v/>
      </c>
      <c r="E18" s="255" t="str">
        <f t="shared" si="4"/>
        <v/>
      </c>
      <c r="F18" s="550"/>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row>
    <row r="19" spans="1:56" ht="14.25" customHeight="1" x14ac:dyDescent="0.2">
      <c r="A19" s="513">
        <f t="shared" si="5"/>
        <v>3</v>
      </c>
      <c r="B19" s="18" t="str">
        <v/>
      </c>
      <c r="C19" s="18" t="str">
        <v/>
      </c>
      <c r="D19" s="778" t="str">
        <f t="shared" si="3"/>
        <v/>
      </c>
      <c r="E19" s="255" t="str">
        <f t="shared" si="4"/>
        <v/>
      </c>
      <c r="F19" s="550"/>
      <c r="G19" s="252"/>
      <c r="H19" s="252"/>
      <c r="I19" s="252"/>
      <c r="J19" s="252"/>
      <c r="K19" s="252"/>
      <c r="L19" s="252"/>
      <c r="M19" s="252"/>
      <c r="N19" s="252"/>
      <c r="O19" s="252"/>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row>
    <row r="20" spans="1:56" ht="14.25" customHeight="1" x14ac:dyDescent="0.2">
      <c r="A20" s="513">
        <f t="shared" si="5"/>
        <v>4</v>
      </c>
      <c r="B20" s="18" t="str">
        <v/>
      </c>
      <c r="C20" s="18" t="str">
        <v/>
      </c>
      <c r="D20" s="778" t="str">
        <f t="shared" si="3"/>
        <v/>
      </c>
      <c r="E20" s="255" t="str">
        <f t="shared" si="4"/>
        <v/>
      </c>
      <c r="F20" s="550"/>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row>
    <row r="21" spans="1:56" ht="14.25" customHeight="1" x14ac:dyDescent="0.2">
      <c r="A21" s="513">
        <f t="shared" si="5"/>
        <v>5</v>
      </c>
      <c r="B21" s="18" t="str">
        <v/>
      </c>
      <c r="C21" s="18" t="str">
        <v/>
      </c>
      <c r="D21" s="778" t="str">
        <f t="shared" si="3"/>
        <v/>
      </c>
      <c r="E21" s="255" t="str">
        <f t="shared" si="4"/>
        <v/>
      </c>
      <c r="F21" s="550"/>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row>
    <row r="22" spans="1:56" ht="14.25" customHeight="1" x14ac:dyDescent="0.2">
      <c r="A22" s="513">
        <f t="shared" si="5"/>
        <v>6</v>
      </c>
      <c r="B22" s="18" t="str">
        <v/>
      </c>
      <c r="C22" s="18" t="str">
        <v/>
      </c>
      <c r="D22" s="778" t="str">
        <f t="shared" si="3"/>
        <v/>
      </c>
      <c r="E22" s="255" t="str">
        <f t="shared" si="4"/>
        <v/>
      </c>
      <c r="F22" s="550"/>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row>
    <row r="23" spans="1:56" ht="14.25" customHeight="1" x14ac:dyDescent="0.2">
      <c r="A23" s="513">
        <f t="shared" si="5"/>
        <v>7</v>
      </c>
      <c r="B23" s="18" t="str">
        <v/>
      </c>
      <c r="C23" s="18" t="str">
        <v/>
      </c>
      <c r="D23" s="778" t="str">
        <f t="shared" si="3"/>
        <v/>
      </c>
      <c r="E23" s="255" t="str">
        <f t="shared" si="4"/>
        <v/>
      </c>
      <c r="F23" s="550"/>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row>
    <row r="24" spans="1:56" ht="14.25" customHeight="1" x14ac:dyDescent="0.2">
      <c r="A24" s="513">
        <f t="shared" si="5"/>
        <v>8</v>
      </c>
      <c r="B24" s="18" t="str">
        <v/>
      </c>
      <c r="C24" s="18" t="str">
        <v/>
      </c>
      <c r="D24" s="778" t="str">
        <f t="shared" si="3"/>
        <v/>
      </c>
      <c r="E24" s="255" t="str">
        <f t="shared" si="4"/>
        <v/>
      </c>
      <c r="F24" s="550"/>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252"/>
      <c r="BA24" s="252"/>
      <c r="BB24" s="252"/>
      <c r="BC24" s="252"/>
      <c r="BD24" s="252"/>
    </row>
    <row r="25" spans="1:56" ht="14.25" customHeight="1" x14ac:dyDescent="0.2">
      <c r="A25" s="513">
        <f t="shared" si="5"/>
        <v>9</v>
      </c>
      <c r="B25" s="18" t="str">
        <v/>
      </c>
      <c r="C25" s="18" t="str">
        <v/>
      </c>
      <c r="D25" s="778" t="str">
        <f t="shared" si="3"/>
        <v/>
      </c>
      <c r="E25" s="255" t="str">
        <f t="shared" si="4"/>
        <v/>
      </c>
      <c r="F25" s="550"/>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row>
    <row r="26" spans="1:56" ht="14.25" customHeight="1" x14ac:dyDescent="0.2">
      <c r="A26" s="513">
        <f t="shared" si="5"/>
        <v>10</v>
      </c>
      <c r="B26" s="18" t="str">
        <v/>
      </c>
      <c r="C26" s="18" t="str">
        <v/>
      </c>
      <c r="D26" s="778" t="str">
        <f t="shared" si="3"/>
        <v/>
      </c>
      <c r="E26" s="255" t="str">
        <f t="shared" si="4"/>
        <v/>
      </c>
      <c r="F26" s="550"/>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252"/>
    </row>
    <row r="27" spans="1:56" ht="14.25" customHeight="1" x14ac:dyDescent="0.2">
      <c r="A27" s="513">
        <f t="shared" si="5"/>
        <v>11</v>
      </c>
      <c r="B27" s="18" t="str">
        <v/>
      </c>
      <c r="C27" s="18" t="str">
        <v/>
      </c>
      <c r="D27" s="778" t="str">
        <f t="shared" si="3"/>
        <v/>
      </c>
      <c r="E27" s="255" t="str">
        <f t="shared" si="4"/>
        <v/>
      </c>
      <c r="F27" s="550"/>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row>
    <row r="28" spans="1:56" ht="14.25" customHeight="1" x14ac:dyDescent="0.2">
      <c r="A28" s="513">
        <f t="shared" si="5"/>
        <v>12</v>
      </c>
      <c r="B28" s="18" t="str">
        <v/>
      </c>
      <c r="C28" s="18" t="str">
        <v/>
      </c>
      <c r="D28" s="778" t="str">
        <f t="shared" si="3"/>
        <v/>
      </c>
      <c r="E28" s="255" t="str">
        <f t="shared" si="4"/>
        <v/>
      </c>
      <c r="F28" s="550"/>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row>
    <row r="29" spans="1:56" ht="14.25" customHeight="1" x14ac:dyDescent="0.2">
      <c r="A29" s="513">
        <f t="shared" si="5"/>
        <v>13</v>
      </c>
      <c r="B29" s="18" t="str">
        <v/>
      </c>
      <c r="C29" s="18" t="str">
        <v/>
      </c>
      <c r="D29" s="778" t="str">
        <f t="shared" si="3"/>
        <v/>
      </c>
      <c r="E29" s="255" t="str">
        <f t="shared" si="4"/>
        <v/>
      </c>
      <c r="F29" s="550"/>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c r="BB29" s="252"/>
      <c r="BC29" s="252"/>
      <c r="BD29" s="252"/>
    </row>
    <row r="30" spans="1:56" ht="14.25" customHeight="1" x14ac:dyDescent="0.2">
      <c r="A30" s="513">
        <f t="shared" si="5"/>
        <v>14</v>
      </c>
      <c r="B30" s="18" t="str">
        <v/>
      </c>
      <c r="C30" s="18" t="str">
        <v/>
      </c>
      <c r="D30" s="778" t="str">
        <f t="shared" si="3"/>
        <v/>
      </c>
      <c r="E30" s="255" t="str">
        <f t="shared" si="4"/>
        <v/>
      </c>
      <c r="F30" s="550"/>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R30" s="252"/>
      <c r="AS30" s="252"/>
      <c r="AT30" s="252"/>
      <c r="AU30" s="252"/>
      <c r="AV30" s="252"/>
      <c r="AW30" s="252"/>
      <c r="AX30" s="252"/>
      <c r="AY30" s="252"/>
      <c r="AZ30" s="252"/>
      <c r="BA30" s="252"/>
      <c r="BB30" s="252"/>
      <c r="BC30" s="252"/>
      <c r="BD30" s="252"/>
    </row>
    <row r="31" spans="1:56" ht="14.25" customHeight="1" x14ac:dyDescent="0.2">
      <c r="A31" s="513">
        <f t="shared" si="5"/>
        <v>15</v>
      </c>
      <c r="B31" s="18" t="str">
        <v/>
      </c>
      <c r="C31" s="18" t="str">
        <v/>
      </c>
      <c r="D31" s="778" t="str">
        <f t="shared" si="3"/>
        <v/>
      </c>
      <c r="E31" s="255" t="str">
        <f t="shared" si="4"/>
        <v/>
      </c>
      <c r="F31" s="550"/>
      <c r="G31" s="252"/>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R31" s="252"/>
      <c r="AS31" s="252"/>
      <c r="AT31" s="252"/>
      <c r="AU31" s="252"/>
      <c r="AV31" s="252"/>
      <c r="AW31" s="252"/>
      <c r="AX31" s="252"/>
      <c r="AY31" s="252"/>
      <c r="AZ31" s="252"/>
      <c r="BA31" s="252"/>
      <c r="BB31" s="252"/>
      <c r="BC31" s="252"/>
      <c r="BD31" s="252"/>
    </row>
    <row r="32" spans="1:56" ht="14.25" customHeight="1" x14ac:dyDescent="0.2">
      <c r="A32" s="513">
        <f t="shared" si="5"/>
        <v>16</v>
      </c>
      <c r="B32" s="18" t="str">
        <v/>
      </c>
      <c r="C32" s="18" t="str">
        <v/>
      </c>
      <c r="D32" s="778" t="str">
        <f t="shared" si="3"/>
        <v/>
      </c>
      <c r="E32" s="255" t="str">
        <f t="shared" si="4"/>
        <v/>
      </c>
      <c r="F32" s="550"/>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row>
    <row r="33" spans="1:56" ht="14.25" customHeight="1" x14ac:dyDescent="0.2">
      <c r="A33" s="513">
        <f t="shared" si="5"/>
        <v>17</v>
      </c>
      <c r="B33" s="18" t="str">
        <v/>
      </c>
      <c r="C33" s="18" t="str">
        <v/>
      </c>
      <c r="D33" s="778" t="str">
        <f t="shared" si="3"/>
        <v/>
      </c>
      <c r="E33" s="255" t="str">
        <f t="shared" si="4"/>
        <v/>
      </c>
      <c r="F33" s="550"/>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row>
    <row r="34" spans="1:56" ht="14.25" customHeight="1" x14ac:dyDescent="0.2">
      <c r="A34" s="513">
        <f t="shared" si="5"/>
        <v>18</v>
      </c>
      <c r="B34" s="18" t="str">
        <v/>
      </c>
      <c r="C34" s="18" t="str">
        <v/>
      </c>
      <c r="D34" s="778" t="str">
        <f t="shared" si="3"/>
        <v/>
      </c>
      <c r="E34" s="255" t="str">
        <f t="shared" si="4"/>
        <v/>
      </c>
      <c r="F34" s="550"/>
      <c r="G34" s="252"/>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252"/>
      <c r="BA34" s="252"/>
      <c r="BB34" s="252"/>
      <c r="BC34" s="252"/>
      <c r="BD34" s="252"/>
    </row>
    <row r="35" spans="1:56" ht="14.25" customHeight="1" x14ac:dyDescent="0.2">
      <c r="A35" s="513">
        <f t="shared" si="5"/>
        <v>19</v>
      </c>
      <c r="B35" s="18" t="str">
        <v/>
      </c>
      <c r="C35" s="18" t="str">
        <v/>
      </c>
      <c r="D35" s="778" t="str">
        <f t="shared" si="3"/>
        <v/>
      </c>
      <c r="E35" s="255" t="str">
        <f t="shared" si="4"/>
        <v/>
      </c>
      <c r="F35" s="550"/>
      <c r="G35" s="252"/>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252"/>
      <c r="BA35" s="252"/>
      <c r="BB35" s="252"/>
      <c r="BC35" s="252"/>
      <c r="BD35" s="252"/>
    </row>
    <row r="36" spans="1:56" ht="14.25" customHeight="1" x14ac:dyDescent="0.2">
      <c r="A36" s="513">
        <f t="shared" si="5"/>
        <v>20</v>
      </c>
      <c r="B36" s="18" t="str">
        <v/>
      </c>
      <c r="C36" s="18" t="str">
        <v/>
      </c>
      <c r="D36" s="778" t="str">
        <f t="shared" si="3"/>
        <v/>
      </c>
      <c r="E36" s="255" t="str">
        <f t="shared" si="4"/>
        <v/>
      </c>
      <c r="F36" s="550"/>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252"/>
      <c r="BA36" s="252"/>
      <c r="BB36" s="252"/>
      <c r="BC36" s="252"/>
      <c r="BD36" s="252"/>
    </row>
    <row r="37" spans="1:56" ht="14.25" customHeight="1" x14ac:dyDescent="0.2">
      <c r="A37" s="513">
        <f t="shared" si="5"/>
        <v>21</v>
      </c>
      <c r="B37" s="18" t="str">
        <v/>
      </c>
      <c r="C37" s="18" t="str">
        <v/>
      </c>
      <c r="D37" s="778" t="str">
        <f t="shared" si="3"/>
        <v/>
      </c>
      <c r="E37" s="255" t="str">
        <f t="shared" si="4"/>
        <v/>
      </c>
      <c r="F37" s="550"/>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row>
    <row r="38" spans="1:56" ht="14.25" customHeight="1" x14ac:dyDescent="0.2">
      <c r="A38" s="513">
        <f t="shared" si="5"/>
        <v>22</v>
      </c>
      <c r="B38" s="18" t="str">
        <v/>
      </c>
      <c r="C38" s="18" t="str">
        <v/>
      </c>
      <c r="D38" s="778" t="str">
        <f t="shared" si="3"/>
        <v/>
      </c>
      <c r="E38" s="255" t="str">
        <f t="shared" si="4"/>
        <v/>
      </c>
      <c r="F38" s="550"/>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252"/>
      <c r="BB38" s="252"/>
      <c r="BC38" s="252"/>
      <c r="BD38" s="252"/>
    </row>
    <row r="39" spans="1:56" ht="14.25" customHeight="1" x14ac:dyDescent="0.2">
      <c r="A39" s="513">
        <f t="shared" si="5"/>
        <v>23</v>
      </c>
      <c r="B39" s="18" t="str">
        <v/>
      </c>
      <c r="C39" s="18" t="str">
        <v/>
      </c>
      <c r="D39" s="778" t="str">
        <f t="shared" si="3"/>
        <v/>
      </c>
      <c r="E39" s="255" t="str">
        <f t="shared" si="4"/>
        <v/>
      </c>
      <c r="F39" s="550"/>
      <c r="G39" s="252"/>
      <c r="H39" s="252"/>
      <c r="I39" s="252"/>
      <c r="J39" s="252"/>
      <c r="K39" s="252"/>
      <c r="L39" s="252"/>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R39" s="252"/>
      <c r="AS39" s="252"/>
      <c r="AT39" s="252"/>
      <c r="AU39" s="252"/>
      <c r="AV39" s="252"/>
      <c r="AW39" s="252"/>
      <c r="AX39" s="252"/>
      <c r="AY39" s="252"/>
      <c r="AZ39" s="252"/>
      <c r="BA39" s="252"/>
      <c r="BB39" s="252"/>
      <c r="BC39" s="252"/>
      <c r="BD39" s="252"/>
    </row>
    <row r="40" spans="1:56" ht="14.25" customHeight="1" x14ac:dyDescent="0.2">
      <c r="A40" s="513">
        <f t="shared" si="5"/>
        <v>24</v>
      </c>
      <c r="B40" s="18" t="str">
        <v/>
      </c>
      <c r="C40" s="18" t="str">
        <v/>
      </c>
      <c r="D40" s="778" t="str">
        <f t="shared" si="3"/>
        <v/>
      </c>
      <c r="E40" s="255" t="str">
        <f t="shared" si="4"/>
        <v/>
      </c>
      <c r="F40" s="550"/>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R40" s="252"/>
      <c r="AS40" s="252"/>
      <c r="AT40" s="252"/>
      <c r="AU40" s="252"/>
      <c r="AV40" s="252"/>
      <c r="AW40" s="252"/>
      <c r="AX40" s="252"/>
      <c r="AY40" s="252"/>
      <c r="AZ40" s="252"/>
      <c r="BA40" s="252"/>
      <c r="BB40" s="252"/>
      <c r="BC40" s="252"/>
      <c r="BD40" s="252"/>
    </row>
    <row r="41" spans="1:56" ht="14.25" customHeight="1" x14ac:dyDescent="0.2">
      <c r="A41" s="513">
        <f t="shared" si="5"/>
        <v>25</v>
      </c>
      <c r="B41" s="226" t="str">
        <v/>
      </c>
      <c r="C41" s="226" t="str">
        <v/>
      </c>
      <c r="D41" s="779" t="str">
        <f t="shared" si="3"/>
        <v/>
      </c>
      <c r="E41" s="535" t="str">
        <f t="shared" si="4"/>
        <v/>
      </c>
      <c r="F41" s="550"/>
      <c r="G41" s="536"/>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536"/>
      <c r="AQ41" s="536"/>
      <c r="AR41" s="536"/>
      <c r="AS41" s="536"/>
      <c r="AT41" s="536"/>
      <c r="AU41" s="536"/>
      <c r="AV41" s="536"/>
      <c r="AW41" s="536"/>
      <c r="AX41" s="536"/>
      <c r="AY41" s="536"/>
      <c r="AZ41" s="536"/>
      <c r="BA41" s="536"/>
      <c r="BB41" s="536"/>
      <c r="BC41" s="536"/>
      <c r="BD41" s="536"/>
    </row>
    <row r="42" spans="1:56" ht="14.25" customHeight="1" x14ac:dyDescent="0.2">
      <c r="B42" s="469" t="s">
        <v>303</v>
      </c>
      <c r="C42" s="470"/>
      <c r="D42" s="780">
        <f>IFERROR(SUMPRODUCT(D17:D41,CA_PY_BE_vec)/SUM(CA_PY_BE_vec),0)</f>
        <v>0</v>
      </c>
      <c r="E42" s="537" t="str">
        <f t="shared" si="4"/>
        <v/>
      </c>
      <c r="F42" s="537"/>
      <c r="G42" s="537">
        <f>IFERROR(SUMPRODUCT(G17:G41,CA_PY_BE_vec)/SUM(CA_PY_BE_vec),0)</f>
        <v>0</v>
      </c>
      <c r="H42" s="537">
        <f t="shared" ref="H42:AM42" si="6">IFERROR(SUMPRODUCT(H17:H41,CA_PY_BE_vec)/SUM(CA_PY_BE_vec),0)</f>
        <v>0</v>
      </c>
      <c r="I42" s="537">
        <f t="shared" si="6"/>
        <v>0</v>
      </c>
      <c r="J42" s="537">
        <f t="shared" si="6"/>
        <v>0</v>
      </c>
      <c r="K42" s="537">
        <f t="shared" si="6"/>
        <v>0</v>
      </c>
      <c r="L42" s="537">
        <f t="shared" si="6"/>
        <v>0</v>
      </c>
      <c r="M42" s="537">
        <f t="shared" si="6"/>
        <v>0</v>
      </c>
      <c r="N42" s="537">
        <f t="shared" si="6"/>
        <v>0</v>
      </c>
      <c r="O42" s="537">
        <f t="shared" si="6"/>
        <v>0</v>
      </c>
      <c r="P42" s="537">
        <f t="shared" si="6"/>
        <v>0</v>
      </c>
      <c r="Q42" s="537">
        <f t="shared" si="6"/>
        <v>0</v>
      </c>
      <c r="R42" s="537">
        <f t="shared" si="6"/>
        <v>0</v>
      </c>
      <c r="S42" s="537">
        <f t="shared" si="6"/>
        <v>0</v>
      </c>
      <c r="T42" s="537">
        <f t="shared" si="6"/>
        <v>0</v>
      </c>
      <c r="U42" s="537">
        <f t="shared" si="6"/>
        <v>0</v>
      </c>
      <c r="V42" s="537">
        <f t="shared" si="6"/>
        <v>0</v>
      </c>
      <c r="W42" s="537">
        <f t="shared" si="6"/>
        <v>0</v>
      </c>
      <c r="X42" s="537">
        <f t="shared" si="6"/>
        <v>0</v>
      </c>
      <c r="Y42" s="537">
        <f t="shared" si="6"/>
        <v>0</v>
      </c>
      <c r="Z42" s="537">
        <f t="shared" si="6"/>
        <v>0</v>
      </c>
      <c r="AA42" s="537">
        <f t="shared" si="6"/>
        <v>0</v>
      </c>
      <c r="AB42" s="537">
        <f t="shared" si="6"/>
        <v>0</v>
      </c>
      <c r="AC42" s="537">
        <f t="shared" si="6"/>
        <v>0</v>
      </c>
      <c r="AD42" s="537">
        <f t="shared" si="6"/>
        <v>0</v>
      </c>
      <c r="AE42" s="537">
        <f t="shared" si="6"/>
        <v>0</v>
      </c>
      <c r="AF42" s="537">
        <f t="shared" si="6"/>
        <v>0</v>
      </c>
      <c r="AG42" s="537">
        <f t="shared" si="6"/>
        <v>0</v>
      </c>
      <c r="AH42" s="537">
        <f t="shared" si="6"/>
        <v>0</v>
      </c>
      <c r="AI42" s="537">
        <f t="shared" si="6"/>
        <v>0</v>
      </c>
      <c r="AJ42" s="537">
        <f t="shared" si="6"/>
        <v>0</v>
      </c>
      <c r="AK42" s="537">
        <f t="shared" si="6"/>
        <v>0</v>
      </c>
      <c r="AL42" s="537">
        <f t="shared" si="6"/>
        <v>0</v>
      </c>
      <c r="AM42" s="537">
        <f t="shared" si="6"/>
        <v>0</v>
      </c>
      <c r="AN42" s="537">
        <f t="shared" ref="AN42:BD42" si="7">IFERROR(SUMPRODUCT(AN17:AN41,CA_PY_BE_vec)/SUM(CA_PY_BE_vec),0)</f>
        <v>0</v>
      </c>
      <c r="AO42" s="537">
        <f t="shared" si="7"/>
        <v>0</v>
      </c>
      <c r="AP42" s="537">
        <f t="shared" si="7"/>
        <v>0</v>
      </c>
      <c r="AQ42" s="537">
        <f t="shared" si="7"/>
        <v>0</v>
      </c>
      <c r="AR42" s="537">
        <f t="shared" si="7"/>
        <v>0</v>
      </c>
      <c r="AS42" s="537">
        <f t="shared" si="7"/>
        <v>0</v>
      </c>
      <c r="AT42" s="537">
        <f t="shared" si="7"/>
        <v>0</v>
      </c>
      <c r="AU42" s="537">
        <f t="shared" si="7"/>
        <v>0</v>
      </c>
      <c r="AV42" s="537">
        <f t="shared" si="7"/>
        <v>0</v>
      </c>
      <c r="AW42" s="537">
        <f t="shared" si="7"/>
        <v>0</v>
      </c>
      <c r="AX42" s="537">
        <f t="shared" si="7"/>
        <v>0</v>
      </c>
      <c r="AY42" s="537">
        <f t="shared" si="7"/>
        <v>0</v>
      </c>
      <c r="AZ42" s="537">
        <f t="shared" si="7"/>
        <v>0</v>
      </c>
      <c r="BA42" s="537">
        <f t="shared" si="7"/>
        <v>0</v>
      </c>
      <c r="BB42" s="537">
        <f t="shared" si="7"/>
        <v>0</v>
      </c>
      <c r="BC42" s="537">
        <f t="shared" si="7"/>
        <v>0</v>
      </c>
      <c r="BD42" s="537">
        <f t="shared" si="7"/>
        <v>0</v>
      </c>
    </row>
    <row r="43" spans="1:56" ht="14.25" customHeight="1" x14ac:dyDescent="0.2">
      <c r="B43" s="4" t="s">
        <v>604</v>
      </c>
    </row>
    <row r="44" spans="1:56" ht="14.25" customHeight="1" x14ac:dyDescent="0.2"/>
    <row r="46" spans="1:56" ht="14.25" customHeight="1" x14ac:dyDescent="0.2">
      <c r="B46" s="20" t="s">
        <v>11</v>
      </c>
      <c r="C46" s="21"/>
      <c r="D46" s="21"/>
      <c r="E46" s="21"/>
      <c r="F46" s="21"/>
      <c r="G46" s="21" t="s">
        <v>504</v>
      </c>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row>
    <row r="47" spans="1:56" ht="14.25" customHeight="1" x14ac:dyDescent="0.2">
      <c r="B47" s="20"/>
      <c r="C47" s="21"/>
      <c r="D47" s="21"/>
      <c r="E47" s="21"/>
      <c r="F47" s="21"/>
      <c r="G47" s="21">
        <f t="shared" ref="G47:AL47" si="8">CA_current_year+G48-1</f>
        <v>2025</v>
      </c>
      <c r="H47" s="21">
        <f t="shared" si="8"/>
        <v>2026</v>
      </c>
      <c r="I47" s="21">
        <f t="shared" si="8"/>
        <v>2027</v>
      </c>
      <c r="J47" s="21">
        <f t="shared" si="8"/>
        <v>2028</v>
      </c>
      <c r="K47" s="21">
        <f t="shared" si="8"/>
        <v>2029</v>
      </c>
      <c r="L47" s="21">
        <f t="shared" si="8"/>
        <v>2030</v>
      </c>
      <c r="M47" s="21">
        <f t="shared" si="8"/>
        <v>2031</v>
      </c>
      <c r="N47" s="21">
        <f t="shared" si="8"/>
        <v>2032</v>
      </c>
      <c r="O47" s="21">
        <f t="shared" si="8"/>
        <v>2033</v>
      </c>
      <c r="P47" s="21">
        <f t="shared" si="8"/>
        <v>2034</v>
      </c>
      <c r="Q47" s="21">
        <f t="shared" si="8"/>
        <v>2035</v>
      </c>
      <c r="R47" s="21">
        <f t="shared" si="8"/>
        <v>2036</v>
      </c>
      <c r="S47" s="21">
        <f t="shared" si="8"/>
        <v>2037</v>
      </c>
      <c r="T47" s="21">
        <f t="shared" si="8"/>
        <v>2038</v>
      </c>
      <c r="U47" s="21">
        <f t="shared" si="8"/>
        <v>2039</v>
      </c>
      <c r="V47" s="21">
        <f t="shared" si="8"/>
        <v>2040</v>
      </c>
      <c r="W47" s="21">
        <f t="shared" si="8"/>
        <v>2041</v>
      </c>
      <c r="X47" s="21">
        <f t="shared" si="8"/>
        <v>2042</v>
      </c>
      <c r="Y47" s="21">
        <f t="shared" si="8"/>
        <v>2043</v>
      </c>
      <c r="Z47" s="21">
        <f t="shared" si="8"/>
        <v>2044</v>
      </c>
      <c r="AA47" s="21">
        <f t="shared" si="8"/>
        <v>2045</v>
      </c>
      <c r="AB47" s="21">
        <f t="shared" si="8"/>
        <v>2046</v>
      </c>
      <c r="AC47" s="21">
        <f t="shared" si="8"/>
        <v>2047</v>
      </c>
      <c r="AD47" s="21">
        <f t="shared" si="8"/>
        <v>2048</v>
      </c>
      <c r="AE47" s="21">
        <f t="shared" si="8"/>
        <v>2049</v>
      </c>
      <c r="AF47" s="21">
        <f t="shared" si="8"/>
        <v>2050</v>
      </c>
      <c r="AG47" s="21">
        <f t="shared" si="8"/>
        <v>2051</v>
      </c>
      <c r="AH47" s="21">
        <f t="shared" si="8"/>
        <v>2052</v>
      </c>
      <c r="AI47" s="21">
        <f t="shared" si="8"/>
        <v>2053</v>
      </c>
      <c r="AJ47" s="21">
        <f t="shared" si="8"/>
        <v>2054</v>
      </c>
      <c r="AK47" s="21">
        <f t="shared" si="8"/>
        <v>2055</v>
      </c>
      <c r="AL47" s="21">
        <f t="shared" si="8"/>
        <v>2056</v>
      </c>
      <c r="AM47" s="21">
        <f t="shared" ref="AM47:BD47" si="9">CA_current_year+AM48-1</f>
        <v>2057</v>
      </c>
      <c r="AN47" s="21">
        <f t="shared" si="9"/>
        <v>2058</v>
      </c>
      <c r="AO47" s="21">
        <f t="shared" si="9"/>
        <v>2059</v>
      </c>
      <c r="AP47" s="21">
        <f t="shared" si="9"/>
        <v>2060</v>
      </c>
      <c r="AQ47" s="21">
        <f t="shared" si="9"/>
        <v>2061</v>
      </c>
      <c r="AR47" s="21">
        <f t="shared" si="9"/>
        <v>2062</v>
      </c>
      <c r="AS47" s="21">
        <f t="shared" si="9"/>
        <v>2063</v>
      </c>
      <c r="AT47" s="21">
        <f t="shared" si="9"/>
        <v>2064</v>
      </c>
      <c r="AU47" s="21">
        <f t="shared" si="9"/>
        <v>2065</v>
      </c>
      <c r="AV47" s="21">
        <f t="shared" si="9"/>
        <v>2066</v>
      </c>
      <c r="AW47" s="21">
        <f t="shared" si="9"/>
        <v>2067</v>
      </c>
      <c r="AX47" s="21">
        <f t="shared" si="9"/>
        <v>2068</v>
      </c>
      <c r="AY47" s="21">
        <f t="shared" si="9"/>
        <v>2069</v>
      </c>
      <c r="AZ47" s="21">
        <f t="shared" si="9"/>
        <v>2070</v>
      </c>
      <c r="BA47" s="21">
        <f t="shared" si="9"/>
        <v>2071</v>
      </c>
      <c r="BB47" s="21">
        <f t="shared" si="9"/>
        <v>2072</v>
      </c>
      <c r="BC47" s="21">
        <f t="shared" si="9"/>
        <v>2073</v>
      </c>
      <c r="BD47" s="21">
        <f t="shared" si="9"/>
        <v>2074</v>
      </c>
    </row>
    <row r="48" spans="1:56" ht="27.95" customHeight="1" x14ac:dyDescent="0.2">
      <c r="B48" s="40" t="s">
        <v>339</v>
      </c>
      <c r="C48" s="23" t="s">
        <v>337</v>
      </c>
      <c r="D48" s="41" t="s">
        <v>338</v>
      </c>
      <c r="E48" s="42" t="s">
        <v>6</v>
      </c>
      <c r="F48" s="551" t="s">
        <v>348</v>
      </c>
      <c r="G48" s="42">
        <v>1</v>
      </c>
      <c r="H48" s="42">
        <f>G48+1</f>
        <v>2</v>
      </c>
      <c r="I48" s="42">
        <f t="shared" ref="I48" si="10">H48+1</f>
        <v>3</v>
      </c>
      <c r="J48" s="42">
        <f t="shared" ref="J48" si="11">I48+1</f>
        <v>4</v>
      </c>
      <c r="K48" s="42">
        <f t="shared" ref="K48" si="12">J48+1</f>
        <v>5</v>
      </c>
      <c r="L48" s="42">
        <f t="shared" ref="L48" si="13">K48+1</f>
        <v>6</v>
      </c>
      <c r="M48" s="42">
        <f t="shared" ref="M48" si="14">L48+1</f>
        <v>7</v>
      </c>
      <c r="N48" s="42">
        <f t="shared" ref="N48" si="15">M48+1</f>
        <v>8</v>
      </c>
      <c r="O48" s="42">
        <f t="shared" ref="O48" si="16">N48+1</f>
        <v>9</v>
      </c>
      <c r="P48" s="42">
        <f t="shared" ref="P48" si="17">O48+1</f>
        <v>10</v>
      </c>
      <c r="Q48" s="42">
        <f t="shared" ref="Q48" si="18">P48+1</f>
        <v>11</v>
      </c>
      <c r="R48" s="42">
        <f t="shared" ref="R48" si="19">Q48+1</f>
        <v>12</v>
      </c>
      <c r="S48" s="42">
        <f t="shared" ref="S48" si="20">R48+1</f>
        <v>13</v>
      </c>
      <c r="T48" s="42">
        <f t="shared" ref="T48" si="21">S48+1</f>
        <v>14</v>
      </c>
      <c r="U48" s="42">
        <f t="shared" ref="U48" si="22">T48+1</f>
        <v>15</v>
      </c>
      <c r="V48" s="42">
        <f t="shared" ref="V48" si="23">U48+1</f>
        <v>16</v>
      </c>
      <c r="W48" s="42">
        <f t="shared" ref="W48" si="24">V48+1</f>
        <v>17</v>
      </c>
      <c r="X48" s="42">
        <f t="shared" ref="X48" si="25">W48+1</f>
        <v>18</v>
      </c>
      <c r="Y48" s="42">
        <f t="shared" ref="Y48" si="26">X48+1</f>
        <v>19</v>
      </c>
      <c r="Z48" s="42">
        <f t="shared" ref="Z48" si="27">Y48+1</f>
        <v>20</v>
      </c>
      <c r="AA48" s="42">
        <f t="shared" ref="AA48" si="28">Z48+1</f>
        <v>21</v>
      </c>
      <c r="AB48" s="42">
        <f t="shared" ref="AB48" si="29">AA48+1</f>
        <v>22</v>
      </c>
      <c r="AC48" s="42">
        <f t="shared" ref="AC48" si="30">AB48+1</f>
        <v>23</v>
      </c>
      <c r="AD48" s="42">
        <f t="shared" ref="AD48" si="31">AC48+1</f>
        <v>24</v>
      </c>
      <c r="AE48" s="42">
        <f t="shared" ref="AE48" si="32">AD48+1</f>
        <v>25</v>
      </c>
      <c r="AF48" s="42">
        <f t="shared" ref="AF48" si="33">AE48+1</f>
        <v>26</v>
      </c>
      <c r="AG48" s="42">
        <f t="shared" ref="AG48" si="34">AF48+1</f>
        <v>27</v>
      </c>
      <c r="AH48" s="42">
        <f t="shared" ref="AH48" si="35">AG48+1</f>
        <v>28</v>
      </c>
      <c r="AI48" s="42">
        <f t="shared" ref="AI48" si="36">AH48+1</f>
        <v>29</v>
      </c>
      <c r="AJ48" s="42">
        <f t="shared" ref="AJ48" si="37">AI48+1</f>
        <v>30</v>
      </c>
      <c r="AK48" s="42">
        <f t="shared" ref="AK48" si="38">AJ48+1</f>
        <v>31</v>
      </c>
      <c r="AL48" s="42">
        <f t="shared" ref="AL48" si="39">AK48+1</f>
        <v>32</v>
      </c>
      <c r="AM48" s="42">
        <f t="shared" ref="AM48" si="40">AL48+1</f>
        <v>33</v>
      </c>
      <c r="AN48" s="42">
        <f t="shared" ref="AN48" si="41">AM48+1</f>
        <v>34</v>
      </c>
      <c r="AO48" s="42">
        <f t="shared" ref="AO48" si="42">AN48+1</f>
        <v>35</v>
      </c>
      <c r="AP48" s="42">
        <f t="shared" ref="AP48" si="43">AO48+1</f>
        <v>36</v>
      </c>
      <c r="AQ48" s="42">
        <f t="shared" ref="AQ48" si="44">AP48+1</f>
        <v>37</v>
      </c>
      <c r="AR48" s="42">
        <f t="shared" ref="AR48" si="45">AQ48+1</f>
        <v>38</v>
      </c>
      <c r="AS48" s="42">
        <f t="shared" ref="AS48" si="46">AR48+1</f>
        <v>39</v>
      </c>
      <c r="AT48" s="42">
        <f t="shared" ref="AT48" si="47">AS48+1</f>
        <v>40</v>
      </c>
      <c r="AU48" s="42">
        <f t="shared" ref="AU48" si="48">AT48+1</f>
        <v>41</v>
      </c>
      <c r="AV48" s="42">
        <f t="shared" ref="AV48" si="49">AU48+1</f>
        <v>42</v>
      </c>
      <c r="AW48" s="42">
        <f t="shared" ref="AW48" si="50">AV48+1</f>
        <v>43</v>
      </c>
      <c r="AX48" s="42">
        <f t="shared" ref="AX48" si="51">AW48+1</f>
        <v>44</v>
      </c>
      <c r="AY48" s="42">
        <f t="shared" ref="AY48" si="52">AX48+1</f>
        <v>45</v>
      </c>
      <c r="AZ48" s="42">
        <f t="shared" ref="AZ48" si="53">AY48+1</f>
        <v>46</v>
      </c>
      <c r="BA48" s="42">
        <f t="shared" ref="BA48" si="54">AZ48+1</f>
        <v>47</v>
      </c>
      <c r="BB48" s="42">
        <f t="shared" ref="BB48" si="55">BA48+1</f>
        <v>48</v>
      </c>
      <c r="BC48" s="42">
        <f t="shared" ref="BC48" si="56">BB48+1</f>
        <v>49</v>
      </c>
      <c r="BD48" s="22">
        <f t="shared" ref="BD48" si="57">BC48+1</f>
        <v>50</v>
      </c>
    </row>
    <row r="49" spans="1:56" ht="14.25" customHeight="1" x14ac:dyDescent="0.2">
      <c r="A49" s="513">
        <f>0</f>
        <v>0</v>
      </c>
      <c r="B49" s="37" t="str">
        <f t="array" ref="B49:B74">CA_CY_seg&amp;""</f>
        <v>General liability (example, do not remove)</v>
      </c>
      <c r="C49" s="38" t="str">
        <f t="array" ref="C49:C74">CA_CY_seg_curr&amp;""</f>
        <v>GBP</v>
      </c>
      <c r="D49" s="776">
        <f t="shared" ref="D49:D74" si="58">IF(B49="","",SUMPRODUCT(G117:BD117,G49:BD49))</f>
        <v>0.85392889420591356</v>
      </c>
      <c r="E49" s="253">
        <f t="shared" ref="E49:E75" si="59">IF(SUM(G49:BD49)&lt;&gt;0,SUM(G49:BD49),"")</f>
        <v>1.0000000000000002</v>
      </c>
      <c r="F49" s="552"/>
      <c r="G49" s="249">
        <v>0.45350000000000024</v>
      </c>
      <c r="H49" s="249">
        <v>0.2092</v>
      </c>
      <c r="I49" s="249">
        <v>5.6800000000000003E-2</v>
      </c>
      <c r="J49" s="249">
        <v>3.49E-2</v>
      </c>
      <c r="K49" s="249">
        <v>2.6599999999999999E-2</v>
      </c>
      <c r="L49" s="249">
        <v>2.3099999999999999E-2</v>
      </c>
      <c r="M49" s="249">
        <v>2.18E-2</v>
      </c>
      <c r="N49" s="249">
        <v>1.7999999999999999E-2</v>
      </c>
      <c r="O49" s="249">
        <v>1.5900000000000001E-2</v>
      </c>
      <c r="P49" s="249">
        <v>1.3299999999999999E-2</v>
      </c>
      <c r="Q49" s="249">
        <v>1.29E-2</v>
      </c>
      <c r="R49" s="249">
        <v>1.11E-2</v>
      </c>
      <c r="S49" s="249">
        <v>7.7000000000000002E-3</v>
      </c>
      <c r="T49" s="249">
        <v>8.0000000000000002E-3</v>
      </c>
      <c r="U49" s="249">
        <v>7.4000000000000003E-3</v>
      </c>
      <c r="V49" s="249">
        <v>6.7000000000000002E-3</v>
      </c>
      <c r="W49" s="249">
        <v>6.1000000000000004E-3</v>
      </c>
      <c r="X49" s="249">
        <v>5.5999999999999999E-3</v>
      </c>
      <c r="Y49" s="249">
        <v>5.1999999999999998E-3</v>
      </c>
      <c r="Z49" s="249">
        <v>4.7000000000000002E-3</v>
      </c>
      <c r="AA49" s="249">
        <v>4.4000000000000003E-3</v>
      </c>
      <c r="AB49" s="249">
        <v>4.0000000000000001E-3</v>
      </c>
      <c r="AC49" s="249">
        <v>3.7000000000000002E-3</v>
      </c>
      <c r="AD49" s="249">
        <v>3.5000000000000001E-3</v>
      </c>
      <c r="AE49" s="249">
        <v>3.2000000000000002E-3</v>
      </c>
      <c r="AF49" s="249">
        <v>3.0000000000000001E-3</v>
      </c>
      <c r="AG49" s="249">
        <v>2.8E-3</v>
      </c>
      <c r="AH49" s="249">
        <v>2.5999999999999999E-3</v>
      </c>
      <c r="AI49" s="249">
        <v>2.5000000000000001E-3</v>
      </c>
      <c r="AJ49" s="249">
        <v>2.3E-3</v>
      </c>
      <c r="AK49" s="249">
        <v>2.2000000000000001E-3</v>
      </c>
      <c r="AL49" s="249">
        <v>2.0999999999999999E-3</v>
      </c>
      <c r="AM49" s="249">
        <v>1.9E-3</v>
      </c>
      <c r="AN49" s="249">
        <v>1.8E-3</v>
      </c>
      <c r="AO49" s="249">
        <v>1.6999999999999999E-3</v>
      </c>
      <c r="AP49" s="249">
        <v>1.6000000000000001E-3</v>
      </c>
      <c r="AQ49" s="249">
        <v>1.5E-3</v>
      </c>
      <c r="AR49" s="249">
        <v>1.5E-3</v>
      </c>
      <c r="AS49" s="249">
        <v>1.4E-3</v>
      </c>
      <c r="AT49" s="249">
        <v>1.2999999999999999E-3</v>
      </c>
      <c r="AU49" s="249">
        <v>1.2999999999999999E-3</v>
      </c>
      <c r="AV49" s="249">
        <v>1.1999999999999999E-3</v>
      </c>
      <c r="AW49" s="249"/>
      <c r="AX49" s="249"/>
      <c r="AY49" s="249"/>
      <c r="AZ49" s="249"/>
      <c r="BA49" s="249"/>
      <c r="BB49" s="249"/>
      <c r="BC49" s="249"/>
      <c r="BD49" s="250"/>
    </row>
    <row r="50" spans="1:56" ht="14.25" customHeight="1" x14ac:dyDescent="0.2">
      <c r="A50" s="513">
        <f>A49+1</f>
        <v>1</v>
      </c>
      <c r="B50" s="17" t="str">
        <v/>
      </c>
      <c r="C50" s="17" t="str">
        <v/>
      </c>
      <c r="D50" s="777" t="str">
        <f t="shared" si="58"/>
        <v/>
      </c>
      <c r="E50" s="254" t="str">
        <f t="shared" si="59"/>
        <v/>
      </c>
      <c r="F50" s="550"/>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row>
    <row r="51" spans="1:56" ht="14.25" customHeight="1" x14ac:dyDescent="0.2">
      <c r="A51" s="513">
        <f t="shared" ref="A51:A74" si="60">A50+1</f>
        <v>2</v>
      </c>
      <c r="B51" s="18" t="str">
        <v/>
      </c>
      <c r="C51" s="18" t="str">
        <v/>
      </c>
      <c r="D51" s="778" t="str">
        <f t="shared" si="58"/>
        <v/>
      </c>
      <c r="E51" s="255" t="str">
        <f t="shared" si="59"/>
        <v/>
      </c>
      <c r="F51" s="550"/>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row>
    <row r="52" spans="1:56" ht="14.25" customHeight="1" x14ac:dyDescent="0.2">
      <c r="A52" s="513">
        <f t="shared" si="60"/>
        <v>3</v>
      </c>
      <c r="B52" s="18" t="str">
        <v/>
      </c>
      <c r="C52" s="18" t="str">
        <v/>
      </c>
      <c r="D52" s="778" t="str">
        <f t="shared" si="58"/>
        <v/>
      </c>
      <c r="E52" s="255" t="str">
        <f t="shared" si="59"/>
        <v/>
      </c>
      <c r="F52" s="550"/>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2"/>
      <c r="AY52" s="252"/>
      <c r="AZ52" s="252"/>
      <c r="BA52" s="252"/>
      <c r="BB52" s="252"/>
      <c r="BC52" s="252"/>
      <c r="BD52" s="252"/>
    </row>
    <row r="53" spans="1:56" ht="14.25" customHeight="1" x14ac:dyDescent="0.2">
      <c r="A53" s="513">
        <f t="shared" si="60"/>
        <v>4</v>
      </c>
      <c r="B53" s="18" t="str">
        <v/>
      </c>
      <c r="C53" s="18" t="str">
        <v/>
      </c>
      <c r="D53" s="778" t="str">
        <f t="shared" si="58"/>
        <v/>
      </c>
      <c r="E53" s="255" t="str">
        <f t="shared" si="59"/>
        <v/>
      </c>
      <c r="F53" s="550"/>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R53" s="252"/>
      <c r="AS53" s="252"/>
      <c r="AT53" s="252"/>
      <c r="AU53" s="252"/>
      <c r="AV53" s="252"/>
      <c r="AW53" s="252"/>
      <c r="AX53" s="252"/>
      <c r="AY53" s="252"/>
      <c r="AZ53" s="252"/>
      <c r="BA53" s="252"/>
      <c r="BB53" s="252"/>
      <c r="BC53" s="252"/>
      <c r="BD53" s="252"/>
    </row>
    <row r="54" spans="1:56" ht="14.25" customHeight="1" x14ac:dyDescent="0.2">
      <c r="A54" s="513">
        <f t="shared" si="60"/>
        <v>5</v>
      </c>
      <c r="B54" s="18" t="str">
        <v/>
      </c>
      <c r="C54" s="18" t="str">
        <v/>
      </c>
      <c r="D54" s="778" t="str">
        <f t="shared" si="58"/>
        <v/>
      </c>
      <c r="E54" s="255" t="str">
        <f t="shared" si="59"/>
        <v/>
      </c>
      <c r="F54" s="550"/>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R54" s="252"/>
      <c r="AS54" s="252"/>
      <c r="AT54" s="252"/>
      <c r="AU54" s="252"/>
      <c r="AV54" s="252"/>
      <c r="AW54" s="252"/>
      <c r="AX54" s="252"/>
      <c r="AY54" s="252"/>
      <c r="AZ54" s="252"/>
      <c r="BA54" s="252"/>
      <c r="BB54" s="252"/>
      <c r="BC54" s="252"/>
      <c r="BD54" s="252"/>
    </row>
    <row r="55" spans="1:56" ht="14.25" customHeight="1" x14ac:dyDescent="0.2">
      <c r="A55" s="513">
        <f t="shared" si="60"/>
        <v>6</v>
      </c>
      <c r="B55" s="18" t="str">
        <v/>
      </c>
      <c r="C55" s="18" t="str">
        <v/>
      </c>
      <c r="D55" s="778" t="str">
        <f t="shared" si="58"/>
        <v/>
      </c>
      <c r="E55" s="255" t="str">
        <f t="shared" si="59"/>
        <v/>
      </c>
      <c r="F55" s="550"/>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R55" s="252"/>
      <c r="AS55" s="252"/>
      <c r="AT55" s="252"/>
      <c r="AU55" s="252"/>
      <c r="AV55" s="252"/>
      <c r="AW55" s="252"/>
      <c r="AX55" s="252"/>
      <c r="AY55" s="252"/>
      <c r="AZ55" s="252"/>
      <c r="BA55" s="252"/>
      <c r="BB55" s="252"/>
      <c r="BC55" s="252"/>
      <c r="BD55" s="252"/>
    </row>
    <row r="56" spans="1:56" ht="14.25" customHeight="1" x14ac:dyDescent="0.2">
      <c r="A56" s="513">
        <f t="shared" si="60"/>
        <v>7</v>
      </c>
      <c r="B56" s="18" t="str">
        <v/>
      </c>
      <c r="C56" s="18" t="str">
        <v/>
      </c>
      <c r="D56" s="778" t="str">
        <f t="shared" si="58"/>
        <v/>
      </c>
      <c r="E56" s="255" t="str">
        <f t="shared" si="59"/>
        <v/>
      </c>
      <c r="F56" s="550"/>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R56" s="252"/>
      <c r="AS56" s="252"/>
      <c r="AT56" s="252"/>
      <c r="AU56" s="252"/>
      <c r="AV56" s="252"/>
      <c r="AW56" s="252"/>
      <c r="AX56" s="252"/>
      <c r="AY56" s="252"/>
      <c r="AZ56" s="252"/>
      <c r="BA56" s="252"/>
      <c r="BB56" s="252"/>
      <c r="BC56" s="252"/>
      <c r="BD56" s="252"/>
    </row>
    <row r="57" spans="1:56" ht="14.25" customHeight="1" x14ac:dyDescent="0.2">
      <c r="A57" s="513">
        <f t="shared" si="60"/>
        <v>8</v>
      </c>
      <c r="B57" s="18" t="str">
        <v/>
      </c>
      <c r="C57" s="18" t="str">
        <v/>
      </c>
      <c r="D57" s="778" t="str">
        <f t="shared" si="58"/>
        <v/>
      </c>
      <c r="E57" s="255" t="str">
        <f t="shared" si="59"/>
        <v/>
      </c>
      <c r="F57" s="550"/>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2"/>
      <c r="AY57" s="252"/>
      <c r="AZ57" s="252"/>
      <c r="BA57" s="252"/>
      <c r="BB57" s="252"/>
      <c r="BC57" s="252"/>
      <c r="BD57" s="252"/>
    </row>
    <row r="58" spans="1:56" ht="14.25" customHeight="1" x14ac:dyDescent="0.2">
      <c r="A58" s="513">
        <f t="shared" si="60"/>
        <v>9</v>
      </c>
      <c r="B58" s="18" t="str">
        <v/>
      </c>
      <c r="C58" s="18" t="str">
        <v/>
      </c>
      <c r="D58" s="778" t="str">
        <f t="shared" si="58"/>
        <v/>
      </c>
      <c r="E58" s="255" t="str">
        <f t="shared" si="59"/>
        <v/>
      </c>
      <c r="F58" s="550"/>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R58" s="252"/>
      <c r="AS58" s="252"/>
      <c r="AT58" s="252"/>
      <c r="AU58" s="252"/>
      <c r="AV58" s="252"/>
      <c r="AW58" s="252"/>
      <c r="AX58" s="252"/>
      <c r="AY58" s="252"/>
      <c r="AZ58" s="252"/>
      <c r="BA58" s="252"/>
      <c r="BB58" s="252"/>
      <c r="BC58" s="252"/>
      <c r="BD58" s="252"/>
    </row>
    <row r="59" spans="1:56" ht="14.25" customHeight="1" x14ac:dyDescent="0.2">
      <c r="A59" s="513">
        <f t="shared" si="60"/>
        <v>10</v>
      </c>
      <c r="B59" s="18" t="str">
        <v/>
      </c>
      <c r="C59" s="18" t="str">
        <v/>
      </c>
      <c r="D59" s="778" t="str">
        <f t="shared" si="58"/>
        <v/>
      </c>
      <c r="E59" s="255" t="str">
        <f t="shared" si="59"/>
        <v/>
      </c>
      <c r="F59" s="550"/>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R59" s="252"/>
      <c r="AS59" s="252"/>
      <c r="AT59" s="252"/>
      <c r="AU59" s="252"/>
      <c r="AV59" s="252"/>
      <c r="AW59" s="252"/>
      <c r="AX59" s="252"/>
      <c r="AY59" s="252"/>
      <c r="AZ59" s="252"/>
      <c r="BA59" s="252"/>
      <c r="BB59" s="252"/>
      <c r="BC59" s="252"/>
      <c r="BD59" s="252"/>
    </row>
    <row r="60" spans="1:56" ht="14.25" customHeight="1" x14ac:dyDescent="0.2">
      <c r="A60" s="513">
        <f t="shared" si="60"/>
        <v>11</v>
      </c>
      <c r="B60" s="18" t="str">
        <v/>
      </c>
      <c r="C60" s="18" t="str">
        <v/>
      </c>
      <c r="D60" s="778" t="str">
        <f t="shared" si="58"/>
        <v/>
      </c>
      <c r="E60" s="255" t="str">
        <f t="shared" si="59"/>
        <v/>
      </c>
      <c r="F60" s="550"/>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R60" s="252"/>
      <c r="AS60" s="252"/>
      <c r="AT60" s="252"/>
      <c r="AU60" s="252"/>
      <c r="AV60" s="252"/>
      <c r="AW60" s="252"/>
      <c r="AX60" s="252"/>
      <c r="AY60" s="252"/>
      <c r="AZ60" s="252"/>
      <c r="BA60" s="252"/>
      <c r="BB60" s="252"/>
      <c r="BC60" s="252"/>
      <c r="BD60" s="252"/>
    </row>
    <row r="61" spans="1:56" ht="14.25" customHeight="1" x14ac:dyDescent="0.2">
      <c r="A61" s="513">
        <f t="shared" si="60"/>
        <v>12</v>
      </c>
      <c r="B61" s="18" t="str">
        <v/>
      </c>
      <c r="C61" s="18" t="str">
        <v/>
      </c>
      <c r="D61" s="778" t="str">
        <f t="shared" si="58"/>
        <v/>
      </c>
      <c r="E61" s="255" t="str">
        <f t="shared" si="59"/>
        <v/>
      </c>
      <c r="F61" s="550"/>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row>
    <row r="62" spans="1:56" ht="14.25" customHeight="1" x14ac:dyDescent="0.2">
      <c r="A62" s="513">
        <f t="shared" si="60"/>
        <v>13</v>
      </c>
      <c r="B62" s="18" t="str">
        <v/>
      </c>
      <c r="C62" s="18" t="str">
        <v/>
      </c>
      <c r="D62" s="778" t="str">
        <f t="shared" si="58"/>
        <v/>
      </c>
      <c r="E62" s="255" t="str">
        <f t="shared" si="59"/>
        <v/>
      </c>
      <c r="F62" s="550"/>
      <c r="G62" s="252"/>
      <c r="H62" s="252"/>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52"/>
      <c r="AQ62" s="252"/>
      <c r="AR62" s="252"/>
      <c r="AS62" s="252"/>
      <c r="AT62" s="252"/>
      <c r="AU62" s="252"/>
      <c r="AV62" s="252"/>
      <c r="AW62" s="252"/>
      <c r="AX62" s="252"/>
      <c r="AY62" s="252"/>
      <c r="AZ62" s="252"/>
      <c r="BA62" s="252"/>
      <c r="BB62" s="252"/>
      <c r="BC62" s="252"/>
      <c r="BD62" s="252"/>
    </row>
    <row r="63" spans="1:56" ht="14.25" customHeight="1" x14ac:dyDescent="0.2">
      <c r="A63" s="513">
        <f t="shared" si="60"/>
        <v>14</v>
      </c>
      <c r="B63" s="18" t="str">
        <v/>
      </c>
      <c r="C63" s="18" t="str">
        <v/>
      </c>
      <c r="D63" s="778" t="str">
        <f t="shared" si="58"/>
        <v/>
      </c>
      <c r="E63" s="255" t="str">
        <f t="shared" si="59"/>
        <v/>
      </c>
      <c r="F63" s="550"/>
      <c r="G63" s="252"/>
      <c r="H63" s="252"/>
      <c r="I63" s="252"/>
      <c r="J63" s="252"/>
      <c r="K63" s="252"/>
      <c r="L63" s="252"/>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R63" s="252"/>
      <c r="AS63" s="252"/>
      <c r="AT63" s="252"/>
      <c r="AU63" s="252"/>
      <c r="AV63" s="252"/>
      <c r="AW63" s="252"/>
      <c r="AX63" s="252"/>
      <c r="AY63" s="252"/>
      <c r="AZ63" s="252"/>
      <c r="BA63" s="252"/>
      <c r="BB63" s="252"/>
      <c r="BC63" s="252"/>
      <c r="BD63" s="252"/>
    </row>
    <row r="64" spans="1:56" ht="14.25" customHeight="1" x14ac:dyDescent="0.2">
      <c r="A64" s="513">
        <f t="shared" si="60"/>
        <v>15</v>
      </c>
      <c r="B64" s="18" t="str">
        <v/>
      </c>
      <c r="C64" s="18" t="str">
        <v/>
      </c>
      <c r="D64" s="778" t="str">
        <f t="shared" si="58"/>
        <v/>
      </c>
      <c r="E64" s="255" t="str">
        <f t="shared" si="59"/>
        <v/>
      </c>
      <c r="F64" s="550"/>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2"/>
      <c r="AY64" s="252"/>
      <c r="AZ64" s="252"/>
      <c r="BA64" s="252"/>
      <c r="BB64" s="252"/>
      <c r="BC64" s="252"/>
      <c r="BD64" s="252"/>
    </row>
    <row r="65" spans="1:56" ht="14.25" customHeight="1" x14ac:dyDescent="0.2">
      <c r="A65" s="513">
        <f t="shared" si="60"/>
        <v>16</v>
      </c>
      <c r="B65" s="18" t="str">
        <v/>
      </c>
      <c r="C65" s="18" t="str">
        <v/>
      </c>
      <c r="D65" s="778" t="str">
        <f t="shared" si="58"/>
        <v/>
      </c>
      <c r="E65" s="255" t="str">
        <f t="shared" si="59"/>
        <v/>
      </c>
      <c r="F65" s="550"/>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row>
    <row r="66" spans="1:56" ht="14.25" customHeight="1" x14ac:dyDescent="0.2">
      <c r="A66" s="513">
        <f t="shared" si="60"/>
        <v>17</v>
      </c>
      <c r="B66" s="18" t="str">
        <v/>
      </c>
      <c r="C66" s="18" t="str">
        <v/>
      </c>
      <c r="D66" s="778" t="str">
        <f t="shared" si="58"/>
        <v/>
      </c>
      <c r="E66" s="255" t="str">
        <f t="shared" si="59"/>
        <v/>
      </c>
      <c r="F66" s="550"/>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2"/>
      <c r="AV66" s="252"/>
      <c r="AW66" s="252"/>
      <c r="AX66" s="252"/>
      <c r="AY66" s="252"/>
      <c r="AZ66" s="252"/>
      <c r="BA66" s="252"/>
      <c r="BB66" s="252"/>
      <c r="BC66" s="252"/>
      <c r="BD66" s="252"/>
    </row>
    <row r="67" spans="1:56" ht="14.25" customHeight="1" x14ac:dyDescent="0.2">
      <c r="A67" s="513">
        <f t="shared" si="60"/>
        <v>18</v>
      </c>
      <c r="B67" s="18" t="str">
        <v/>
      </c>
      <c r="C67" s="18" t="str">
        <v/>
      </c>
      <c r="D67" s="778" t="str">
        <f t="shared" si="58"/>
        <v/>
      </c>
      <c r="E67" s="255" t="str">
        <f t="shared" si="59"/>
        <v/>
      </c>
      <c r="F67" s="550"/>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2"/>
      <c r="AV67" s="252"/>
      <c r="AW67" s="252"/>
      <c r="AX67" s="252"/>
      <c r="AY67" s="252"/>
      <c r="AZ67" s="252"/>
      <c r="BA67" s="252"/>
      <c r="BB67" s="252"/>
      <c r="BC67" s="252"/>
      <c r="BD67" s="252"/>
    </row>
    <row r="68" spans="1:56" ht="14.25" customHeight="1" x14ac:dyDescent="0.2">
      <c r="A68" s="513">
        <f t="shared" si="60"/>
        <v>19</v>
      </c>
      <c r="B68" s="18" t="str">
        <v/>
      </c>
      <c r="C68" s="18" t="str">
        <v/>
      </c>
      <c r="D68" s="778" t="str">
        <f t="shared" si="58"/>
        <v/>
      </c>
      <c r="E68" s="255" t="str">
        <f t="shared" si="59"/>
        <v/>
      </c>
      <c r="F68" s="550"/>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2"/>
      <c r="AV68" s="252"/>
      <c r="AW68" s="252"/>
      <c r="AX68" s="252"/>
      <c r="AY68" s="252"/>
      <c r="AZ68" s="252"/>
      <c r="BA68" s="252"/>
      <c r="BB68" s="252"/>
      <c r="BC68" s="252"/>
      <c r="BD68" s="252"/>
    </row>
    <row r="69" spans="1:56" ht="14.25" customHeight="1" x14ac:dyDescent="0.2">
      <c r="A69" s="513">
        <f t="shared" si="60"/>
        <v>20</v>
      </c>
      <c r="B69" s="18" t="str">
        <v/>
      </c>
      <c r="C69" s="18" t="str">
        <v/>
      </c>
      <c r="D69" s="778" t="str">
        <f t="shared" si="58"/>
        <v/>
      </c>
      <c r="E69" s="255" t="str">
        <f t="shared" si="59"/>
        <v/>
      </c>
      <c r="F69" s="550"/>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R69" s="252"/>
      <c r="AS69" s="252"/>
      <c r="AT69" s="252"/>
      <c r="AU69" s="252"/>
      <c r="AV69" s="252"/>
      <c r="AW69" s="252"/>
      <c r="AX69" s="252"/>
      <c r="AY69" s="252"/>
      <c r="AZ69" s="252"/>
      <c r="BA69" s="252"/>
      <c r="BB69" s="252"/>
      <c r="BC69" s="252"/>
      <c r="BD69" s="252"/>
    </row>
    <row r="70" spans="1:56" ht="14.25" customHeight="1" x14ac:dyDescent="0.2">
      <c r="A70" s="513">
        <f t="shared" si="60"/>
        <v>21</v>
      </c>
      <c r="B70" s="18" t="str">
        <v/>
      </c>
      <c r="C70" s="18" t="str">
        <v/>
      </c>
      <c r="D70" s="778" t="str">
        <f t="shared" si="58"/>
        <v/>
      </c>
      <c r="E70" s="255" t="str">
        <f t="shared" si="59"/>
        <v/>
      </c>
      <c r="F70" s="550"/>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R70" s="252"/>
      <c r="AS70" s="252"/>
      <c r="AT70" s="252"/>
      <c r="AU70" s="252"/>
      <c r="AV70" s="252"/>
      <c r="AW70" s="252"/>
      <c r="AX70" s="252"/>
      <c r="AY70" s="252"/>
      <c r="AZ70" s="252"/>
      <c r="BA70" s="252"/>
      <c r="BB70" s="252"/>
      <c r="BC70" s="252"/>
      <c r="BD70" s="252"/>
    </row>
    <row r="71" spans="1:56" ht="14.25" customHeight="1" x14ac:dyDescent="0.2">
      <c r="A71" s="513">
        <f t="shared" si="60"/>
        <v>22</v>
      </c>
      <c r="B71" s="18" t="str">
        <v/>
      </c>
      <c r="C71" s="18" t="str">
        <v/>
      </c>
      <c r="D71" s="778" t="str">
        <f t="shared" si="58"/>
        <v/>
      </c>
      <c r="E71" s="255" t="str">
        <f t="shared" si="59"/>
        <v/>
      </c>
      <c r="F71" s="550"/>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R71" s="252"/>
      <c r="AS71" s="252"/>
      <c r="AT71" s="252"/>
      <c r="AU71" s="252"/>
      <c r="AV71" s="252"/>
      <c r="AW71" s="252"/>
      <c r="AX71" s="252"/>
      <c r="AY71" s="252"/>
      <c r="AZ71" s="252"/>
      <c r="BA71" s="252"/>
      <c r="BB71" s="252"/>
      <c r="BC71" s="252"/>
      <c r="BD71" s="252"/>
    </row>
    <row r="72" spans="1:56" ht="14.25" customHeight="1" x14ac:dyDescent="0.2">
      <c r="A72" s="513">
        <f t="shared" si="60"/>
        <v>23</v>
      </c>
      <c r="B72" s="18" t="str">
        <v/>
      </c>
      <c r="C72" s="18" t="str">
        <v/>
      </c>
      <c r="D72" s="778" t="str">
        <f t="shared" si="58"/>
        <v/>
      </c>
      <c r="E72" s="255" t="str">
        <f t="shared" si="59"/>
        <v/>
      </c>
      <c r="F72" s="550"/>
      <c r="G72" s="252"/>
      <c r="H72" s="252"/>
      <c r="I72" s="252"/>
      <c r="J72" s="252"/>
      <c r="K72" s="252"/>
      <c r="L72" s="252"/>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R72" s="252"/>
      <c r="AS72" s="252"/>
      <c r="AT72" s="252"/>
      <c r="AU72" s="252"/>
      <c r="AV72" s="252"/>
      <c r="AW72" s="252"/>
      <c r="AX72" s="252"/>
      <c r="AY72" s="252"/>
      <c r="AZ72" s="252"/>
      <c r="BA72" s="252"/>
      <c r="BB72" s="252"/>
      <c r="BC72" s="252"/>
      <c r="BD72" s="252"/>
    </row>
    <row r="73" spans="1:56" ht="14.25" customHeight="1" x14ac:dyDescent="0.2">
      <c r="A73" s="513">
        <f t="shared" si="60"/>
        <v>24</v>
      </c>
      <c r="B73" s="18" t="str">
        <v/>
      </c>
      <c r="C73" s="18" t="str">
        <v/>
      </c>
      <c r="D73" s="778" t="str">
        <f t="shared" si="58"/>
        <v/>
      </c>
      <c r="E73" s="255" t="str">
        <f t="shared" si="59"/>
        <v/>
      </c>
      <c r="F73" s="550"/>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R73" s="252"/>
      <c r="AS73" s="252"/>
      <c r="AT73" s="252"/>
      <c r="AU73" s="252"/>
      <c r="AV73" s="252"/>
      <c r="AW73" s="252"/>
      <c r="AX73" s="252"/>
      <c r="AY73" s="252"/>
      <c r="AZ73" s="252"/>
      <c r="BA73" s="252"/>
      <c r="BB73" s="252"/>
      <c r="BC73" s="252"/>
      <c r="BD73" s="252"/>
    </row>
    <row r="74" spans="1:56" ht="14.25" customHeight="1" x14ac:dyDescent="0.2">
      <c r="A74" s="513">
        <f t="shared" si="60"/>
        <v>25</v>
      </c>
      <c r="B74" s="226" t="str">
        <v/>
      </c>
      <c r="C74" s="226" t="str">
        <v/>
      </c>
      <c r="D74" s="779" t="str">
        <f t="shared" si="58"/>
        <v/>
      </c>
      <c r="E74" s="535" t="str">
        <f t="shared" si="59"/>
        <v/>
      </c>
      <c r="F74" s="550"/>
      <c r="G74" s="536"/>
      <c r="H74" s="536"/>
      <c r="I74" s="536"/>
      <c r="J74" s="536"/>
      <c r="K74" s="536"/>
      <c r="L74" s="536"/>
      <c r="M74" s="536"/>
      <c r="N74" s="536"/>
      <c r="O74" s="536"/>
      <c r="P74" s="536"/>
      <c r="Q74" s="536"/>
      <c r="R74" s="536"/>
      <c r="S74" s="536"/>
      <c r="T74" s="536"/>
      <c r="U74" s="536"/>
      <c r="V74" s="536"/>
      <c r="W74" s="536"/>
      <c r="X74" s="536"/>
      <c r="Y74" s="536"/>
      <c r="Z74" s="536"/>
      <c r="AA74" s="536"/>
      <c r="AB74" s="536"/>
      <c r="AC74" s="536"/>
      <c r="AD74" s="536"/>
      <c r="AE74" s="536"/>
      <c r="AF74" s="536"/>
      <c r="AG74" s="536"/>
      <c r="AH74" s="536"/>
      <c r="AI74" s="536"/>
      <c r="AJ74" s="536"/>
      <c r="AK74" s="536"/>
      <c r="AL74" s="536"/>
      <c r="AM74" s="536"/>
      <c r="AN74" s="536"/>
      <c r="AO74" s="536"/>
      <c r="AP74" s="536"/>
      <c r="AQ74" s="536"/>
      <c r="AR74" s="536"/>
      <c r="AS74" s="536"/>
      <c r="AT74" s="536"/>
      <c r="AU74" s="536"/>
      <c r="AV74" s="536"/>
      <c r="AW74" s="536"/>
      <c r="AX74" s="536"/>
      <c r="AY74" s="536"/>
      <c r="AZ74" s="536"/>
      <c r="BA74" s="536"/>
      <c r="BB74" s="536"/>
      <c r="BC74" s="536"/>
      <c r="BD74" s="536"/>
    </row>
    <row r="75" spans="1:56" ht="14.25" customHeight="1" x14ac:dyDescent="0.2">
      <c r="B75" s="469" t="s">
        <v>304</v>
      </c>
      <c r="C75" s="470"/>
      <c r="D75" s="780">
        <f>IFERROR(SUMPRODUCT(D50:D74,CA_CY_BE_vec)/SUM(CA_CY_BE_vec),0)</f>
        <v>0</v>
      </c>
      <c r="E75" s="537" t="str">
        <f t="shared" si="59"/>
        <v/>
      </c>
      <c r="F75" s="537"/>
      <c r="G75" s="537">
        <f>IFERROR(SUMPRODUCT(G50:G74,CA_CY_BE_vec)/SUM(CA_CY_BE_vec),0)</f>
        <v>0</v>
      </c>
      <c r="H75" s="537">
        <f t="shared" ref="H75:AM75" si="61">IFERROR(SUMPRODUCT(H50:H74,CA_CY_BE_vec)/SUM(CA_CY_BE_vec),0)</f>
        <v>0</v>
      </c>
      <c r="I75" s="537">
        <f t="shared" si="61"/>
        <v>0</v>
      </c>
      <c r="J75" s="537">
        <f t="shared" si="61"/>
        <v>0</v>
      </c>
      <c r="K75" s="537">
        <f t="shared" si="61"/>
        <v>0</v>
      </c>
      <c r="L75" s="537">
        <f t="shared" si="61"/>
        <v>0</v>
      </c>
      <c r="M75" s="537">
        <f t="shared" si="61"/>
        <v>0</v>
      </c>
      <c r="N75" s="537">
        <f t="shared" si="61"/>
        <v>0</v>
      </c>
      <c r="O75" s="537">
        <f t="shared" si="61"/>
        <v>0</v>
      </c>
      <c r="P75" s="537">
        <f t="shared" si="61"/>
        <v>0</v>
      </c>
      <c r="Q75" s="537">
        <f t="shared" si="61"/>
        <v>0</v>
      </c>
      <c r="R75" s="537">
        <f t="shared" si="61"/>
        <v>0</v>
      </c>
      <c r="S75" s="537">
        <f t="shared" si="61"/>
        <v>0</v>
      </c>
      <c r="T75" s="537">
        <f t="shared" si="61"/>
        <v>0</v>
      </c>
      <c r="U75" s="537">
        <f t="shared" si="61"/>
        <v>0</v>
      </c>
      <c r="V75" s="537">
        <f t="shared" si="61"/>
        <v>0</v>
      </c>
      <c r="W75" s="537">
        <f t="shared" si="61"/>
        <v>0</v>
      </c>
      <c r="X75" s="537">
        <f t="shared" si="61"/>
        <v>0</v>
      </c>
      <c r="Y75" s="537">
        <f t="shared" si="61"/>
        <v>0</v>
      </c>
      <c r="Z75" s="537">
        <f t="shared" si="61"/>
        <v>0</v>
      </c>
      <c r="AA75" s="537">
        <f t="shared" si="61"/>
        <v>0</v>
      </c>
      <c r="AB75" s="537">
        <f t="shared" si="61"/>
        <v>0</v>
      </c>
      <c r="AC75" s="537">
        <f t="shared" si="61"/>
        <v>0</v>
      </c>
      <c r="AD75" s="537">
        <f t="shared" si="61"/>
        <v>0</v>
      </c>
      <c r="AE75" s="537">
        <f t="shared" si="61"/>
        <v>0</v>
      </c>
      <c r="AF75" s="537">
        <f t="shared" si="61"/>
        <v>0</v>
      </c>
      <c r="AG75" s="537">
        <f t="shared" si="61"/>
        <v>0</v>
      </c>
      <c r="AH75" s="537">
        <f t="shared" si="61"/>
        <v>0</v>
      </c>
      <c r="AI75" s="537">
        <f t="shared" si="61"/>
        <v>0</v>
      </c>
      <c r="AJ75" s="537">
        <f t="shared" si="61"/>
        <v>0</v>
      </c>
      <c r="AK75" s="537">
        <f t="shared" si="61"/>
        <v>0</v>
      </c>
      <c r="AL75" s="537">
        <f t="shared" si="61"/>
        <v>0</v>
      </c>
      <c r="AM75" s="537">
        <f t="shared" si="61"/>
        <v>0</v>
      </c>
      <c r="AN75" s="537">
        <f t="shared" ref="AN75:BD75" si="62">IFERROR(SUMPRODUCT(AN50:AN74,CA_CY_BE_vec)/SUM(CA_CY_BE_vec),0)</f>
        <v>0</v>
      </c>
      <c r="AO75" s="537">
        <f t="shared" si="62"/>
        <v>0</v>
      </c>
      <c r="AP75" s="537">
        <f t="shared" si="62"/>
        <v>0</v>
      </c>
      <c r="AQ75" s="537">
        <f t="shared" si="62"/>
        <v>0</v>
      </c>
      <c r="AR75" s="537">
        <f t="shared" si="62"/>
        <v>0</v>
      </c>
      <c r="AS75" s="537">
        <f t="shared" si="62"/>
        <v>0</v>
      </c>
      <c r="AT75" s="537">
        <f t="shared" si="62"/>
        <v>0</v>
      </c>
      <c r="AU75" s="537">
        <f t="shared" si="62"/>
        <v>0</v>
      </c>
      <c r="AV75" s="537">
        <f t="shared" si="62"/>
        <v>0</v>
      </c>
      <c r="AW75" s="537">
        <f t="shared" si="62"/>
        <v>0</v>
      </c>
      <c r="AX75" s="537">
        <f t="shared" si="62"/>
        <v>0</v>
      </c>
      <c r="AY75" s="537">
        <f t="shared" si="62"/>
        <v>0</v>
      </c>
      <c r="AZ75" s="537">
        <f t="shared" si="62"/>
        <v>0</v>
      </c>
      <c r="BA75" s="537">
        <f t="shared" si="62"/>
        <v>0</v>
      </c>
      <c r="BB75" s="537">
        <f t="shared" si="62"/>
        <v>0</v>
      </c>
      <c r="BC75" s="537">
        <f t="shared" si="62"/>
        <v>0</v>
      </c>
      <c r="BD75" s="537">
        <f t="shared" si="62"/>
        <v>0</v>
      </c>
    </row>
    <row r="77" spans="1:56" x14ac:dyDescent="0.2">
      <c r="B77" s="559" t="s">
        <v>356</v>
      </c>
    </row>
    <row r="78" spans="1:56" x14ac:dyDescent="0.2">
      <c r="B78" s="559"/>
    </row>
    <row r="79" spans="1:56" ht="15.75" x14ac:dyDescent="0.25">
      <c r="B79" s="407" t="s">
        <v>350</v>
      </c>
    </row>
    <row r="81" spans="1:56" ht="14.25" customHeight="1" x14ac:dyDescent="0.2">
      <c r="B81" s="543" t="s">
        <v>344</v>
      </c>
      <c r="C81" s="21"/>
      <c r="D81" s="21"/>
      <c r="E81" s="21"/>
      <c r="F81" s="21"/>
      <c r="G81" s="543" t="s">
        <v>349</v>
      </c>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row>
    <row r="82" spans="1:56" ht="14.25" customHeight="1" x14ac:dyDescent="0.2">
      <c r="B82" s="543"/>
      <c r="C82" s="21"/>
      <c r="D82" s="21"/>
      <c r="E82" s="21"/>
      <c r="F82" s="554" t="s">
        <v>351</v>
      </c>
      <c r="G82" s="543">
        <f t="shared" ref="G82:BD82" si="63">CA_current_year+G84-1</f>
        <v>2025</v>
      </c>
      <c r="H82" s="21">
        <f t="shared" si="63"/>
        <v>2026</v>
      </c>
      <c r="I82" s="21">
        <f t="shared" si="63"/>
        <v>2027</v>
      </c>
      <c r="J82" s="21">
        <f t="shared" si="63"/>
        <v>2028</v>
      </c>
      <c r="K82" s="21">
        <f t="shared" si="63"/>
        <v>2029</v>
      </c>
      <c r="L82" s="21">
        <f t="shared" si="63"/>
        <v>2030</v>
      </c>
      <c r="M82" s="21">
        <f t="shared" si="63"/>
        <v>2031</v>
      </c>
      <c r="N82" s="21">
        <f t="shared" si="63"/>
        <v>2032</v>
      </c>
      <c r="O82" s="21">
        <f t="shared" si="63"/>
        <v>2033</v>
      </c>
      <c r="P82" s="21">
        <f t="shared" si="63"/>
        <v>2034</v>
      </c>
      <c r="Q82" s="21">
        <f t="shared" si="63"/>
        <v>2035</v>
      </c>
      <c r="R82" s="21">
        <f t="shared" si="63"/>
        <v>2036</v>
      </c>
      <c r="S82" s="21">
        <f t="shared" si="63"/>
        <v>2037</v>
      </c>
      <c r="T82" s="21">
        <f t="shared" si="63"/>
        <v>2038</v>
      </c>
      <c r="U82" s="21">
        <f t="shared" si="63"/>
        <v>2039</v>
      </c>
      <c r="V82" s="21">
        <f t="shared" si="63"/>
        <v>2040</v>
      </c>
      <c r="W82" s="21">
        <f t="shared" si="63"/>
        <v>2041</v>
      </c>
      <c r="X82" s="21">
        <f t="shared" si="63"/>
        <v>2042</v>
      </c>
      <c r="Y82" s="21">
        <f t="shared" si="63"/>
        <v>2043</v>
      </c>
      <c r="Z82" s="21">
        <f t="shared" si="63"/>
        <v>2044</v>
      </c>
      <c r="AA82" s="21">
        <f t="shared" si="63"/>
        <v>2045</v>
      </c>
      <c r="AB82" s="21">
        <f t="shared" si="63"/>
        <v>2046</v>
      </c>
      <c r="AC82" s="21">
        <f t="shared" si="63"/>
        <v>2047</v>
      </c>
      <c r="AD82" s="21">
        <f t="shared" si="63"/>
        <v>2048</v>
      </c>
      <c r="AE82" s="21">
        <f t="shared" si="63"/>
        <v>2049</v>
      </c>
      <c r="AF82" s="21">
        <f t="shared" si="63"/>
        <v>2050</v>
      </c>
      <c r="AG82" s="21">
        <f t="shared" si="63"/>
        <v>2051</v>
      </c>
      <c r="AH82" s="21">
        <f t="shared" si="63"/>
        <v>2052</v>
      </c>
      <c r="AI82" s="21">
        <f t="shared" si="63"/>
        <v>2053</v>
      </c>
      <c r="AJ82" s="21">
        <f t="shared" si="63"/>
        <v>2054</v>
      </c>
      <c r="AK82" s="21">
        <f t="shared" si="63"/>
        <v>2055</v>
      </c>
      <c r="AL82" s="21">
        <f t="shared" si="63"/>
        <v>2056</v>
      </c>
      <c r="AM82" s="21">
        <f t="shared" si="63"/>
        <v>2057</v>
      </c>
      <c r="AN82" s="21">
        <f t="shared" si="63"/>
        <v>2058</v>
      </c>
      <c r="AO82" s="21">
        <f t="shared" si="63"/>
        <v>2059</v>
      </c>
      <c r="AP82" s="21">
        <f t="shared" si="63"/>
        <v>2060</v>
      </c>
      <c r="AQ82" s="21">
        <f t="shared" si="63"/>
        <v>2061</v>
      </c>
      <c r="AR82" s="21">
        <f t="shared" si="63"/>
        <v>2062</v>
      </c>
      <c r="AS82" s="21">
        <f t="shared" si="63"/>
        <v>2063</v>
      </c>
      <c r="AT82" s="21">
        <f t="shared" si="63"/>
        <v>2064</v>
      </c>
      <c r="AU82" s="21">
        <f t="shared" si="63"/>
        <v>2065</v>
      </c>
      <c r="AV82" s="21">
        <f t="shared" si="63"/>
        <v>2066</v>
      </c>
      <c r="AW82" s="21">
        <f t="shared" si="63"/>
        <v>2067</v>
      </c>
      <c r="AX82" s="21">
        <f t="shared" si="63"/>
        <v>2068</v>
      </c>
      <c r="AY82" s="21">
        <f t="shared" si="63"/>
        <v>2069</v>
      </c>
      <c r="AZ82" s="21">
        <f t="shared" si="63"/>
        <v>2070</v>
      </c>
      <c r="BA82" s="21">
        <f t="shared" si="63"/>
        <v>2071</v>
      </c>
      <c r="BB82" s="21">
        <f t="shared" si="63"/>
        <v>2072</v>
      </c>
      <c r="BC82" s="21">
        <f t="shared" si="63"/>
        <v>2073</v>
      </c>
      <c r="BD82" s="21">
        <f t="shared" si="63"/>
        <v>2074</v>
      </c>
    </row>
    <row r="83" spans="1:56" s="555" customFormat="1" ht="14.25" customHeight="1" x14ac:dyDescent="0.2">
      <c r="B83" s="556"/>
      <c r="C83" s="556"/>
      <c r="D83" s="556"/>
      <c r="E83" s="556"/>
      <c r="F83" s="557" t="s">
        <v>354</v>
      </c>
      <c r="G83" s="557" t="str">
        <f>"01.01."&amp;G82+1</f>
        <v>01.01.2026</v>
      </c>
      <c r="H83" s="557" t="str">
        <f t="shared" ref="H83:BD83" si="64">"01.01."&amp;H82+1</f>
        <v>01.01.2027</v>
      </c>
      <c r="I83" s="557" t="str">
        <f t="shared" si="64"/>
        <v>01.01.2028</v>
      </c>
      <c r="J83" s="557" t="str">
        <f t="shared" si="64"/>
        <v>01.01.2029</v>
      </c>
      <c r="K83" s="557" t="str">
        <f t="shared" si="64"/>
        <v>01.01.2030</v>
      </c>
      <c r="L83" s="557" t="str">
        <f t="shared" si="64"/>
        <v>01.01.2031</v>
      </c>
      <c r="M83" s="557" t="str">
        <f t="shared" si="64"/>
        <v>01.01.2032</v>
      </c>
      <c r="N83" s="557" t="str">
        <f t="shared" si="64"/>
        <v>01.01.2033</v>
      </c>
      <c r="O83" s="557" t="str">
        <f t="shared" si="64"/>
        <v>01.01.2034</v>
      </c>
      <c r="P83" s="557" t="str">
        <f t="shared" si="64"/>
        <v>01.01.2035</v>
      </c>
      <c r="Q83" s="557" t="str">
        <f t="shared" si="64"/>
        <v>01.01.2036</v>
      </c>
      <c r="R83" s="557" t="str">
        <f t="shared" si="64"/>
        <v>01.01.2037</v>
      </c>
      <c r="S83" s="557" t="str">
        <f t="shared" si="64"/>
        <v>01.01.2038</v>
      </c>
      <c r="T83" s="557" t="str">
        <f t="shared" si="64"/>
        <v>01.01.2039</v>
      </c>
      <c r="U83" s="557" t="str">
        <f t="shared" si="64"/>
        <v>01.01.2040</v>
      </c>
      <c r="V83" s="557" t="str">
        <f t="shared" si="64"/>
        <v>01.01.2041</v>
      </c>
      <c r="W83" s="557" t="str">
        <f t="shared" si="64"/>
        <v>01.01.2042</v>
      </c>
      <c r="X83" s="557" t="str">
        <f t="shared" si="64"/>
        <v>01.01.2043</v>
      </c>
      <c r="Y83" s="557" t="str">
        <f t="shared" si="64"/>
        <v>01.01.2044</v>
      </c>
      <c r="Z83" s="557" t="str">
        <f t="shared" si="64"/>
        <v>01.01.2045</v>
      </c>
      <c r="AA83" s="557" t="str">
        <f t="shared" si="64"/>
        <v>01.01.2046</v>
      </c>
      <c r="AB83" s="557" t="str">
        <f t="shared" si="64"/>
        <v>01.01.2047</v>
      </c>
      <c r="AC83" s="557" t="str">
        <f t="shared" si="64"/>
        <v>01.01.2048</v>
      </c>
      <c r="AD83" s="557" t="str">
        <f t="shared" si="64"/>
        <v>01.01.2049</v>
      </c>
      <c r="AE83" s="557" t="str">
        <f t="shared" si="64"/>
        <v>01.01.2050</v>
      </c>
      <c r="AF83" s="557" t="str">
        <f t="shared" si="64"/>
        <v>01.01.2051</v>
      </c>
      <c r="AG83" s="557" t="str">
        <f t="shared" si="64"/>
        <v>01.01.2052</v>
      </c>
      <c r="AH83" s="557" t="str">
        <f t="shared" si="64"/>
        <v>01.01.2053</v>
      </c>
      <c r="AI83" s="557" t="str">
        <f t="shared" si="64"/>
        <v>01.01.2054</v>
      </c>
      <c r="AJ83" s="557" t="str">
        <f t="shared" si="64"/>
        <v>01.01.2055</v>
      </c>
      <c r="AK83" s="557" t="str">
        <f t="shared" si="64"/>
        <v>01.01.2056</v>
      </c>
      <c r="AL83" s="557" t="str">
        <f t="shared" si="64"/>
        <v>01.01.2057</v>
      </c>
      <c r="AM83" s="557" t="str">
        <f t="shared" si="64"/>
        <v>01.01.2058</v>
      </c>
      <c r="AN83" s="557" t="str">
        <f t="shared" si="64"/>
        <v>01.01.2059</v>
      </c>
      <c r="AO83" s="557" t="str">
        <f t="shared" si="64"/>
        <v>01.01.2060</v>
      </c>
      <c r="AP83" s="557" t="str">
        <f t="shared" si="64"/>
        <v>01.01.2061</v>
      </c>
      <c r="AQ83" s="557" t="str">
        <f t="shared" si="64"/>
        <v>01.01.2062</v>
      </c>
      <c r="AR83" s="557" t="str">
        <f t="shared" si="64"/>
        <v>01.01.2063</v>
      </c>
      <c r="AS83" s="557" t="str">
        <f t="shared" si="64"/>
        <v>01.01.2064</v>
      </c>
      <c r="AT83" s="557" t="str">
        <f t="shared" si="64"/>
        <v>01.01.2065</v>
      </c>
      <c r="AU83" s="557" t="str">
        <f t="shared" si="64"/>
        <v>01.01.2066</v>
      </c>
      <c r="AV83" s="557" t="str">
        <f t="shared" si="64"/>
        <v>01.01.2067</v>
      </c>
      <c r="AW83" s="557" t="str">
        <f t="shared" si="64"/>
        <v>01.01.2068</v>
      </c>
      <c r="AX83" s="557" t="str">
        <f t="shared" si="64"/>
        <v>01.01.2069</v>
      </c>
      <c r="AY83" s="557" t="str">
        <f t="shared" si="64"/>
        <v>01.01.2070</v>
      </c>
      <c r="AZ83" s="557" t="str">
        <f t="shared" si="64"/>
        <v>01.01.2071</v>
      </c>
      <c r="BA83" s="557" t="str">
        <f t="shared" si="64"/>
        <v>01.01.2072</v>
      </c>
      <c r="BB83" s="557" t="str">
        <f t="shared" si="64"/>
        <v>01.01.2073</v>
      </c>
      <c r="BC83" s="557" t="str">
        <f t="shared" si="64"/>
        <v>01.01.2074</v>
      </c>
      <c r="BD83" s="557" t="str">
        <f t="shared" si="64"/>
        <v>01.01.2075</v>
      </c>
    </row>
    <row r="84" spans="1:56" ht="17.100000000000001" customHeight="1" x14ac:dyDescent="0.2">
      <c r="B84" s="544" t="s">
        <v>321</v>
      </c>
      <c r="C84" s="1089" t="s">
        <v>337</v>
      </c>
      <c r="D84" s="1090"/>
      <c r="E84" s="42"/>
      <c r="F84" s="551" t="s">
        <v>348</v>
      </c>
      <c r="G84" s="42">
        <v>1</v>
      </c>
      <c r="H84" s="42">
        <f>G84+1</f>
        <v>2</v>
      </c>
      <c r="I84" s="42">
        <f t="shared" ref="I84" si="65">H84+1</f>
        <v>3</v>
      </c>
      <c r="J84" s="42">
        <f t="shared" ref="J84" si="66">I84+1</f>
        <v>4</v>
      </c>
      <c r="K84" s="42">
        <f t="shared" ref="K84" si="67">J84+1</f>
        <v>5</v>
      </c>
      <c r="L84" s="42">
        <f t="shared" ref="L84" si="68">K84+1</f>
        <v>6</v>
      </c>
      <c r="M84" s="42">
        <f t="shared" ref="M84" si="69">L84+1</f>
        <v>7</v>
      </c>
      <c r="N84" s="42">
        <f t="shared" ref="N84" si="70">M84+1</f>
        <v>8</v>
      </c>
      <c r="O84" s="42">
        <f t="shared" ref="O84" si="71">N84+1</f>
        <v>9</v>
      </c>
      <c r="P84" s="42">
        <f t="shared" ref="P84" si="72">O84+1</f>
        <v>10</v>
      </c>
      <c r="Q84" s="42">
        <f t="shared" ref="Q84" si="73">P84+1</f>
        <v>11</v>
      </c>
      <c r="R84" s="42">
        <f t="shared" ref="R84" si="74">Q84+1</f>
        <v>12</v>
      </c>
      <c r="S84" s="42">
        <f t="shared" ref="S84" si="75">R84+1</f>
        <v>13</v>
      </c>
      <c r="T84" s="42">
        <f t="shared" ref="T84" si="76">S84+1</f>
        <v>14</v>
      </c>
      <c r="U84" s="42">
        <f t="shared" ref="U84" si="77">T84+1</f>
        <v>15</v>
      </c>
      <c r="V84" s="42">
        <f t="shared" ref="V84" si="78">U84+1</f>
        <v>16</v>
      </c>
      <c r="W84" s="42">
        <f t="shared" ref="W84" si="79">V84+1</f>
        <v>17</v>
      </c>
      <c r="X84" s="42">
        <f t="shared" ref="X84" si="80">W84+1</f>
        <v>18</v>
      </c>
      <c r="Y84" s="42">
        <f t="shared" ref="Y84" si="81">X84+1</f>
        <v>19</v>
      </c>
      <c r="Z84" s="42">
        <f t="shared" ref="Z84" si="82">Y84+1</f>
        <v>20</v>
      </c>
      <c r="AA84" s="42">
        <f t="shared" ref="AA84" si="83">Z84+1</f>
        <v>21</v>
      </c>
      <c r="AB84" s="42">
        <f t="shared" ref="AB84" si="84">AA84+1</f>
        <v>22</v>
      </c>
      <c r="AC84" s="42">
        <f t="shared" ref="AC84" si="85">AB84+1</f>
        <v>23</v>
      </c>
      <c r="AD84" s="42">
        <f t="shared" ref="AD84" si="86">AC84+1</f>
        <v>24</v>
      </c>
      <c r="AE84" s="42">
        <f t="shared" ref="AE84" si="87">AD84+1</f>
        <v>25</v>
      </c>
      <c r="AF84" s="42">
        <f t="shared" ref="AF84" si="88">AE84+1</f>
        <v>26</v>
      </c>
      <c r="AG84" s="42">
        <f t="shared" ref="AG84" si="89">AF84+1</f>
        <v>27</v>
      </c>
      <c r="AH84" s="42">
        <f t="shared" ref="AH84" si="90">AG84+1</f>
        <v>28</v>
      </c>
      <c r="AI84" s="42">
        <f t="shared" ref="AI84" si="91">AH84+1</f>
        <v>29</v>
      </c>
      <c r="AJ84" s="42">
        <f t="shared" ref="AJ84" si="92">AI84+1</f>
        <v>30</v>
      </c>
      <c r="AK84" s="42">
        <f t="shared" ref="AK84" si="93">AJ84+1</f>
        <v>31</v>
      </c>
      <c r="AL84" s="42">
        <f t="shared" ref="AL84" si="94">AK84+1</f>
        <v>32</v>
      </c>
      <c r="AM84" s="42">
        <f t="shared" ref="AM84" si="95">AL84+1</f>
        <v>33</v>
      </c>
      <c r="AN84" s="42">
        <f t="shared" ref="AN84" si="96">AM84+1</f>
        <v>34</v>
      </c>
      <c r="AO84" s="42">
        <f t="shared" ref="AO84" si="97">AN84+1</f>
        <v>35</v>
      </c>
      <c r="AP84" s="42">
        <f t="shared" ref="AP84" si="98">AO84+1</f>
        <v>36</v>
      </c>
      <c r="AQ84" s="42">
        <f t="shared" ref="AQ84" si="99">AP84+1</f>
        <v>37</v>
      </c>
      <c r="AR84" s="42">
        <f t="shared" ref="AR84" si="100">AQ84+1</f>
        <v>38</v>
      </c>
      <c r="AS84" s="42">
        <f t="shared" ref="AS84" si="101">AR84+1</f>
        <v>39</v>
      </c>
      <c r="AT84" s="42">
        <f t="shared" ref="AT84" si="102">AS84+1</f>
        <v>40</v>
      </c>
      <c r="AU84" s="42">
        <f t="shared" ref="AU84" si="103">AT84+1</f>
        <v>41</v>
      </c>
      <c r="AV84" s="42">
        <f t="shared" ref="AV84" si="104">AU84+1</f>
        <v>42</v>
      </c>
      <c r="AW84" s="42">
        <f t="shared" ref="AW84" si="105">AV84+1</f>
        <v>43</v>
      </c>
      <c r="AX84" s="42">
        <f t="shared" ref="AX84" si="106">AW84+1</f>
        <v>44</v>
      </c>
      <c r="AY84" s="42">
        <f t="shared" ref="AY84" si="107">AX84+1</f>
        <v>45</v>
      </c>
      <c r="AZ84" s="42">
        <f t="shared" ref="AZ84" si="108">AY84+1</f>
        <v>46</v>
      </c>
      <c r="BA84" s="42">
        <f t="shared" ref="BA84" si="109">AZ84+1</f>
        <v>47</v>
      </c>
      <c r="BB84" s="42">
        <f t="shared" ref="BB84" si="110">BA84+1</f>
        <v>48</v>
      </c>
      <c r="BC84" s="42">
        <f t="shared" ref="BC84" si="111">BB84+1</f>
        <v>49</v>
      </c>
      <c r="BD84" s="22">
        <f t="shared" ref="BD84" si="112">BC84+1</f>
        <v>50</v>
      </c>
    </row>
    <row r="85" spans="1:56" ht="14.25" customHeight="1" x14ac:dyDescent="0.2">
      <c r="A85" s="513">
        <f>0</f>
        <v>0</v>
      </c>
      <c r="B85" s="37" t="str">
        <f t="array" ref="B85:B110">CA_PY_seg&amp;""</f>
        <v>General liability (example, do not remove)</v>
      </c>
      <c r="C85" s="38" t="str">
        <f t="array" ref="C85:C110">CA_PY_seg_curr&amp;""</f>
        <v>GBP</v>
      </c>
      <c r="D85" s="39"/>
      <c r="E85" s="253"/>
      <c r="F85" s="553"/>
      <c r="G85" s="538">
        <f t="shared" ref="G85:P94" si="113">IF($C85&lt;&gt;"",INDEX(CA_zero_disc_fact,MATCH($C85,CA_currencies,0),1+G$84),"")</f>
        <v>0.95734198974724904</v>
      </c>
      <c r="H85" s="538">
        <f t="shared" si="113"/>
        <v>0.91986989658364327</v>
      </c>
      <c r="I85" s="538">
        <f t="shared" si="113"/>
        <v>0.88503447765691545</v>
      </c>
      <c r="J85" s="538">
        <f t="shared" si="113"/>
        <v>0.85205924289890966</v>
      </c>
      <c r="K85" s="538">
        <f t="shared" si="113"/>
        <v>0.82039464000104134</v>
      </c>
      <c r="L85" s="538">
        <f t="shared" si="113"/>
        <v>0.78956151208674297</v>
      </c>
      <c r="M85" s="538">
        <f t="shared" si="113"/>
        <v>0.75918942529285249</v>
      </c>
      <c r="N85" s="538">
        <f t="shared" si="113"/>
        <v>0.72924991390625904</v>
      </c>
      <c r="O85" s="538">
        <f t="shared" si="113"/>
        <v>0.69974835737380703</v>
      </c>
      <c r="P85" s="538">
        <f t="shared" si="113"/>
        <v>0.67091414286329543</v>
      </c>
      <c r="Q85" s="538">
        <f t="shared" ref="Q85:Z94" si="114">IF($C85&lt;&gt;"",INDEX(CA_zero_disc_fact,MATCH($C85,CA_currencies,0),1+Q$84),"")</f>
        <v>0.64257679474709362</v>
      </c>
      <c r="R85" s="538">
        <f t="shared" si="114"/>
        <v>0.6148586528297465</v>
      </c>
      <c r="S85" s="538">
        <f t="shared" si="114"/>
        <v>0.58795866095016935</v>
      </c>
      <c r="T85" s="538">
        <f t="shared" si="114"/>
        <v>0.56204284118132342</v>
      </c>
      <c r="U85" s="538">
        <f t="shared" si="114"/>
        <v>0.53724925574141358</v>
      </c>
      <c r="V85" s="538">
        <f t="shared" si="114"/>
        <v>0.51366593682942085</v>
      </c>
      <c r="W85" s="538">
        <f t="shared" si="114"/>
        <v>0.49126284880493082</v>
      </c>
      <c r="X85" s="538">
        <f t="shared" si="114"/>
        <v>0.46998569748377489</v>
      </c>
      <c r="Y85" s="538">
        <f t="shared" si="114"/>
        <v>0.44978401562293024</v>
      </c>
      <c r="Z85" s="538">
        <f t="shared" si="114"/>
        <v>0.43061086858394032</v>
      </c>
      <c r="AA85" s="538">
        <f t="shared" ref="AA85:AJ94" si="115">IF($C85&lt;&gt;"",INDEX(CA_zero_disc_fact,MATCH($C85,CA_currencies,0),1+AA$84),"")</f>
        <v>0.41242397133943764</v>
      </c>
      <c r="AB85" s="538">
        <f t="shared" si="115"/>
        <v>0.39518920571494315</v>
      </c>
      <c r="AC85" s="538">
        <f t="shared" si="115"/>
        <v>0.37887569073479388</v>
      </c>
      <c r="AD85" s="538">
        <f t="shared" si="115"/>
        <v>0.3634542852435112</v>
      </c>
      <c r="AE85" s="538">
        <f t="shared" si="115"/>
        <v>0.34889757384599945</v>
      </c>
      <c r="AF85" s="538">
        <f t="shared" si="115"/>
        <v>0.33517985331955047</v>
      </c>
      <c r="AG85" s="538">
        <f t="shared" si="115"/>
        <v>0.32227711996779762</v>
      </c>
      <c r="AH85" s="538">
        <f t="shared" si="115"/>
        <v>0.31016705833580321</v>
      </c>
      <c r="AI85" s="538">
        <f t="shared" si="115"/>
        <v>0.29882903166281827</v>
      </c>
      <c r="AJ85" s="538">
        <f t="shared" si="115"/>
        <v>0.28824407441353361</v>
      </c>
      <c r="AK85" s="538">
        <f t="shared" ref="AK85:AT94" si="116">IF($C85&lt;&gt;"",INDEX(CA_zero_disc_fact,MATCH($C85,CA_currencies,0),1+AK$84),"")</f>
        <v>0.27838172778264564</v>
      </c>
      <c r="AL85" s="538">
        <f t="shared" si="116"/>
        <v>0.26916423400066658</v>
      </c>
      <c r="AM85" s="538">
        <f t="shared" si="116"/>
        <v>0.26051168234395372</v>
      </c>
      <c r="AN85" s="538">
        <f t="shared" si="116"/>
        <v>0.2523545942226032</v>
      </c>
      <c r="AO85" s="538">
        <f t="shared" si="116"/>
        <v>0.24463254171907334</v>
      </c>
      <c r="AP85" s="538">
        <f t="shared" si="116"/>
        <v>0.23729294429117925</v>
      </c>
      <c r="AQ85" s="538">
        <f t="shared" si="116"/>
        <v>0.23029002067650917</v>
      </c>
      <c r="AR85" s="538">
        <f t="shared" si="116"/>
        <v>0.22358387597738338</v>
      </c>
      <c r="AS85" s="538">
        <f t="shared" si="116"/>
        <v>0.21713970647044931</v>
      </c>
      <c r="AT85" s="538">
        <f t="shared" si="116"/>
        <v>0.2109271069210143</v>
      </c>
      <c r="AU85" s="538">
        <f t="shared" ref="AU85:BD94" si="117">IF($C85&lt;&gt;"",INDEX(CA_zero_disc_fact,MATCH($C85,CA_currencies,0),1+AU$84),"")</f>
        <v>0.20491946713155945</v>
      </c>
      <c r="AV85" s="538">
        <f t="shared" si="117"/>
        <v>0.19909344615306476</v>
      </c>
      <c r="AW85" s="538">
        <f t="shared" si="117"/>
        <v>0.19342851406905714</v>
      </c>
      <c r="AX85" s="538">
        <f t="shared" si="117"/>
        <v>0.187906552553365</v>
      </c>
      <c r="AY85" s="538">
        <f t="shared" si="117"/>
        <v>0.18251150652783557</v>
      </c>
      <c r="AZ85" s="538">
        <f t="shared" si="117"/>
        <v>0.17722908022708006</v>
      </c>
      <c r="BA85" s="538">
        <f t="shared" si="117"/>
        <v>0.17204647183191429</v>
      </c>
      <c r="BB85" s="538">
        <f t="shared" si="117"/>
        <v>0.16695214157795152</v>
      </c>
      <c r="BC85" s="538">
        <f t="shared" si="117"/>
        <v>0.16193560889461014</v>
      </c>
      <c r="BD85" s="539">
        <f t="shared" si="117"/>
        <v>0.15698727469504803</v>
      </c>
    </row>
    <row r="86" spans="1:56" ht="14.25" customHeight="1" x14ac:dyDescent="0.2">
      <c r="A86" s="513">
        <f>A85+1</f>
        <v>1</v>
      </c>
      <c r="B86" s="17" t="str">
        <v/>
      </c>
      <c r="C86" s="17" t="str">
        <v/>
      </c>
      <c r="D86" s="32"/>
      <c r="E86" s="254" t="str">
        <f t="shared" ref="E86:E110" si="118">IF(SUM(G86:BD86)&lt;&gt;0,SUM(G86:BD86),"")</f>
        <v/>
      </c>
      <c r="F86" s="550"/>
      <c r="G86" s="540" t="str">
        <f t="shared" si="113"/>
        <v/>
      </c>
      <c r="H86" s="540" t="str">
        <f t="shared" si="113"/>
        <v/>
      </c>
      <c r="I86" s="540" t="str">
        <f t="shared" si="113"/>
        <v/>
      </c>
      <c r="J86" s="540" t="str">
        <f t="shared" si="113"/>
        <v/>
      </c>
      <c r="K86" s="540" t="str">
        <f t="shared" si="113"/>
        <v/>
      </c>
      <c r="L86" s="540" t="str">
        <f t="shared" si="113"/>
        <v/>
      </c>
      <c r="M86" s="540" t="str">
        <f t="shared" si="113"/>
        <v/>
      </c>
      <c r="N86" s="540" t="str">
        <f t="shared" si="113"/>
        <v/>
      </c>
      <c r="O86" s="540" t="str">
        <f t="shared" si="113"/>
        <v/>
      </c>
      <c r="P86" s="540" t="str">
        <f t="shared" si="113"/>
        <v/>
      </c>
      <c r="Q86" s="540" t="str">
        <f t="shared" si="114"/>
        <v/>
      </c>
      <c r="R86" s="540" t="str">
        <f t="shared" si="114"/>
        <v/>
      </c>
      <c r="S86" s="540" t="str">
        <f t="shared" si="114"/>
        <v/>
      </c>
      <c r="T86" s="540" t="str">
        <f t="shared" si="114"/>
        <v/>
      </c>
      <c r="U86" s="540" t="str">
        <f t="shared" si="114"/>
        <v/>
      </c>
      <c r="V86" s="540" t="str">
        <f t="shared" si="114"/>
        <v/>
      </c>
      <c r="W86" s="540" t="str">
        <f t="shared" si="114"/>
        <v/>
      </c>
      <c r="X86" s="540" t="str">
        <f t="shared" si="114"/>
        <v/>
      </c>
      <c r="Y86" s="540" t="str">
        <f t="shared" si="114"/>
        <v/>
      </c>
      <c r="Z86" s="540" t="str">
        <f t="shared" si="114"/>
        <v/>
      </c>
      <c r="AA86" s="540" t="str">
        <f t="shared" si="115"/>
        <v/>
      </c>
      <c r="AB86" s="540" t="str">
        <f t="shared" si="115"/>
        <v/>
      </c>
      <c r="AC86" s="540" t="str">
        <f t="shared" si="115"/>
        <v/>
      </c>
      <c r="AD86" s="540" t="str">
        <f t="shared" si="115"/>
        <v/>
      </c>
      <c r="AE86" s="540" t="str">
        <f t="shared" si="115"/>
        <v/>
      </c>
      <c r="AF86" s="540" t="str">
        <f t="shared" si="115"/>
        <v/>
      </c>
      <c r="AG86" s="540" t="str">
        <f t="shared" si="115"/>
        <v/>
      </c>
      <c r="AH86" s="540" t="str">
        <f t="shared" si="115"/>
        <v/>
      </c>
      <c r="AI86" s="540" t="str">
        <f t="shared" si="115"/>
        <v/>
      </c>
      <c r="AJ86" s="540" t="str">
        <f t="shared" si="115"/>
        <v/>
      </c>
      <c r="AK86" s="540" t="str">
        <f t="shared" si="116"/>
        <v/>
      </c>
      <c r="AL86" s="540" t="str">
        <f t="shared" si="116"/>
        <v/>
      </c>
      <c r="AM86" s="540" t="str">
        <f t="shared" si="116"/>
        <v/>
      </c>
      <c r="AN86" s="540" t="str">
        <f t="shared" si="116"/>
        <v/>
      </c>
      <c r="AO86" s="540" t="str">
        <f t="shared" si="116"/>
        <v/>
      </c>
      <c r="AP86" s="540" t="str">
        <f t="shared" si="116"/>
        <v/>
      </c>
      <c r="AQ86" s="540" t="str">
        <f t="shared" si="116"/>
        <v/>
      </c>
      <c r="AR86" s="540" t="str">
        <f t="shared" si="116"/>
        <v/>
      </c>
      <c r="AS86" s="540" t="str">
        <f t="shared" si="116"/>
        <v/>
      </c>
      <c r="AT86" s="540" t="str">
        <f t="shared" si="116"/>
        <v/>
      </c>
      <c r="AU86" s="540" t="str">
        <f t="shared" si="117"/>
        <v/>
      </c>
      <c r="AV86" s="540" t="str">
        <f t="shared" si="117"/>
        <v/>
      </c>
      <c r="AW86" s="540" t="str">
        <f t="shared" si="117"/>
        <v/>
      </c>
      <c r="AX86" s="540" t="str">
        <f t="shared" si="117"/>
        <v/>
      </c>
      <c r="AY86" s="540" t="str">
        <f t="shared" si="117"/>
        <v/>
      </c>
      <c r="AZ86" s="540" t="str">
        <f t="shared" si="117"/>
        <v/>
      </c>
      <c r="BA86" s="540" t="str">
        <f t="shared" si="117"/>
        <v/>
      </c>
      <c r="BB86" s="540" t="str">
        <f t="shared" si="117"/>
        <v/>
      </c>
      <c r="BC86" s="540" t="str">
        <f t="shared" si="117"/>
        <v/>
      </c>
      <c r="BD86" s="540" t="str">
        <f t="shared" si="117"/>
        <v/>
      </c>
    </row>
    <row r="87" spans="1:56" ht="14.25" customHeight="1" x14ac:dyDescent="0.2">
      <c r="A87" s="513">
        <f t="shared" ref="A87:A110" si="119">A86+1</f>
        <v>2</v>
      </c>
      <c r="B87" s="18" t="str">
        <v/>
      </c>
      <c r="C87" s="18" t="str">
        <v/>
      </c>
      <c r="D87" s="31"/>
      <c r="E87" s="255" t="str">
        <f t="shared" si="118"/>
        <v/>
      </c>
      <c r="F87" s="550"/>
      <c r="G87" s="541" t="str">
        <f t="shared" si="113"/>
        <v/>
      </c>
      <c r="H87" s="541" t="str">
        <f t="shared" si="113"/>
        <v/>
      </c>
      <c r="I87" s="541" t="str">
        <f t="shared" si="113"/>
        <v/>
      </c>
      <c r="J87" s="541" t="str">
        <f t="shared" si="113"/>
        <v/>
      </c>
      <c r="K87" s="541" t="str">
        <f t="shared" si="113"/>
        <v/>
      </c>
      <c r="L87" s="541" t="str">
        <f t="shared" si="113"/>
        <v/>
      </c>
      <c r="M87" s="541" t="str">
        <f t="shared" si="113"/>
        <v/>
      </c>
      <c r="N87" s="541" t="str">
        <f t="shared" si="113"/>
        <v/>
      </c>
      <c r="O87" s="541" t="str">
        <f t="shared" si="113"/>
        <v/>
      </c>
      <c r="P87" s="541" t="str">
        <f t="shared" si="113"/>
        <v/>
      </c>
      <c r="Q87" s="541" t="str">
        <f t="shared" si="114"/>
        <v/>
      </c>
      <c r="R87" s="541" t="str">
        <f t="shared" si="114"/>
        <v/>
      </c>
      <c r="S87" s="541" t="str">
        <f t="shared" si="114"/>
        <v/>
      </c>
      <c r="T87" s="541" t="str">
        <f t="shared" si="114"/>
        <v/>
      </c>
      <c r="U87" s="541" t="str">
        <f t="shared" si="114"/>
        <v/>
      </c>
      <c r="V87" s="541" t="str">
        <f t="shared" si="114"/>
        <v/>
      </c>
      <c r="W87" s="541" t="str">
        <f t="shared" si="114"/>
        <v/>
      </c>
      <c r="X87" s="541" t="str">
        <f t="shared" si="114"/>
        <v/>
      </c>
      <c r="Y87" s="541" t="str">
        <f t="shared" si="114"/>
        <v/>
      </c>
      <c r="Z87" s="541" t="str">
        <f t="shared" si="114"/>
        <v/>
      </c>
      <c r="AA87" s="541" t="str">
        <f t="shared" si="115"/>
        <v/>
      </c>
      <c r="AB87" s="541" t="str">
        <f t="shared" si="115"/>
        <v/>
      </c>
      <c r="AC87" s="541" t="str">
        <f t="shared" si="115"/>
        <v/>
      </c>
      <c r="AD87" s="541" t="str">
        <f t="shared" si="115"/>
        <v/>
      </c>
      <c r="AE87" s="541" t="str">
        <f t="shared" si="115"/>
        <v/>
      </c>
      <c r="AF87" s="541" t="str">
        <f t="shared" si="115"/>
        <v/>
      </c>
      <c r="AG87" s="541" t="str">
        <f t="shared" si="115"/>
        <v/>
      </c>
      <c r="AH87" s="541" t="str">
        <f t="shared" si="115"/>
        <v/>
      </c>
      <c r="AI87" s="541" t="str">
        <f t="shared" si="115"/>
        <v/>
      </c>
      <c r="AJ87" s="541" t="str">
        <f t="shared" si="115"/>
        <v/>
      </c>
      <c r="AK87" s="541" t="str">
        <f t="shared" si="116"/>
        <v/>
      </c>
      <c r="AL87" s="541" t="str">
        <f t="shared" si="116"/>
        <v/>
      </c>
      <c r="AM87" s="541" t="str">
        <f t="shared" si="116"/>
        <v/>
      </c>
      <c r="AN87" s="541" t="str">
        <f t="shared" si="116"/>
        <v/>
      </c>
      <c r="AO87" s="541" t="str">
        <f t="shared" si="116"/>
        <v/>
      </c>
      <c r="AP87" s="541" t="str">
        <f t="shared" si="116"/>
        <v/>
      </c>
      <c r="AQ87" s="541" t="str">
        <f t="shared" si="116"/>
        <v/>
      </c>
      <c r="AR87" s="541" t="str">
        <f t="shared" si="116"/>
        <v/>
      </c>
      <c r="AS87" s="541" t="str">
        <f t="shared" si="116"/>
        <v/>
      </c>
      <c r="AT87" s="541" t="str">
        <f t="shared" si="116"/>
        <v/>
      </c>
      <c r="AU87" s="541" t="str">
        <f t="shared" si="117"/>
        <v/>
      </c>
      <c r="AV87" s="541" t="str">
        <f t="shared" si="117"/>
        <v/>
      </c>
      <c r="AW87" s="541" t="str">
        <f t="shared" si="117"/>
        <v/>
      </c>
      <c r="AX87" s="541" t="str">
        <f t="shared" si="117"/>
        <v/>
      </c>
      <c r="AY87" s="541" t="str">
        <f t="shared" si="117"/>
        <v/>
      </c>
      <c r="AZ87" s="541" t="str">
        <f t="shared" si="117"/>
        <v/>
      </c>
      <c r="BA87" s="541" t="str">
        <f t="shared" si="117"/>
        <v/>
      </c>
      <c r="BB87" s="541" t="str">
        <f t="shared" si="117"/>
        <v/>
      </c>
      <c r="BC87" s="541" t="str">
        <f t="shared" si="117"/>
        <v/>
      </c>
      <c r="BD87" s="541" t="str">
        <f t="shared" si="117"/>
        <v/>
      </c>
    </row>
    <row r="88" spans="1:56" ht="14.25" customHeight="1" x14ac:dyDescent="0.2">
      <c r="A88" s="513">
        <f t="shared" si="119"/>
        <v>3</v>
      </c>
      <c r="B88" s="18" t="str">
        <v/>
      </c>
      <c r="C88" s="18" t="str">
        <v/>
      </c>
      <c r="D88" s="31"/>
      <c r="E88" s="255" t="str">
        <f t="shared" si="118"/>
        <v/>
      </c>
      <c r="F88" s="550"/>
      <c r="G88" s="541" t="str">
        <f t="shared" si="113"/>
        <v/>
      </c>
      <c r="H88" s="541" t="str">
        <f t="shared" si="113"/>
        <v/>
      </c>
      <c r="I88" s="541" t="str">
        <f t="shared" si="113"/>
        <v/>
      </c>
      <c r="J88" s="541" t="str">
        <f t="shared" si="113"/>
        <v/>
      </c>
      <c r="K88" s="541" t="str">
        <f t="shared" si="113"/>
        <v/>
      </c>
      <c r="L88" s="541" t="str">
        <f t="shared" si="113"/>
        <v/>
      </c>
      <c r="M88" s="541" t="str">
        <f t="shared" si="113"/>
        <v/>
      </c>
      <c r="N88" s="541" t="str">
        <f t="shared" si="113"/>
        <v/>
      </c>
      <c r="O88" s="541" t="str">
        <f t="shared" si="113"/>
        <v/>
      </c>
      <c r="P88" s="541" t="str">
        <f t="shared" si="113"/>
        <v/>
      </c>
      <c r="Q88" s="541" t="str">
        <f t="shared" si="114"/>
        <v/>
      </c>
      <c r="R88" s="541" t="str">
        <f t="shared" si="114"/>
        <v/>
      </c>
      <c r="S88" s="541" t="str">
        <f t="shared" si="114"/>
        <v/>
      </c>
      <c r="T88" s="541" t="str">
        <f t="shared" si="114"/>
        <v/>
      </c>
      <c r="U88" s="541" t="str">
        <f t="shared" si="114"/>
        <v/>
      </c>
      <c r="V88" s="541" t="str">
        <f t="shared" si="114"/>
        <v/>
      </c>
      <c r="W88" s="541" t="str">
        <f t="shared" si="114"/>
        <v/>
      </c>
      <c r="X88" s="541" t="str">
        <f t="shared" si="114"/>
        <v/>
      </c>
      <c r="Y88" s="541" t="str">
        <f t="shared" si="114"/>
        <v/>
      </c>
      <c r="Z88" s="541" t="str">
        <f t="shared" si="114"/>
        <v/>
      </c>
      <c r="AA88" s="541" t="str">
        <f t="shared" si="115"/>
        <v/>
      </c>
      <c r="AB88" s="541" t="str">
        <f t="shared" si="115"/>
        <v/>
      </c>
      <c r="AC88" s="541" t="str">
        <f t="shared" si="115"/>
        <v/>
      </c>
      <c r="AD88" s="541" t="str">
        <f t="shared" si="115"/>
        <v/>
      </c>
      <c r="AE88" s="541" t="str">
        <f t="shared" si="115"/>
        <v/>
      </c>
      <c r="AF88" s="541" t="str">
        <f t="shared" si="115"/>
        <v/>
      </c>
      <c r="AG88" s="541" t="str">
        <f t="shared" si="115"/>
        <v/>
      </c>
      <c r="AH88" s="541" t="str">
        <f t="shared" si="115"/>
        <v/>
      </c>
      <c r="AI88" s="541" t="str">
        <f t="shared" si="115"/>
        <v/>
      </c>
      <c r="AJ88" s="541" t="str">
        <f t="shared" si="115"/>
        <v/>
      </c>
      <c r="AK88" s="541" t="str">
        <f t="shared" si="116"/>
        <v/>
      </c>
      <c r="AL88" s="541" t="str">
        <f t="shared" si="116"/>
        <v/>
      </c>
      <c r="AM88" s="541" t="str">
        <f t="shared" si="116"/>
        <v/>
      </c>
      <c r="AN88" s="541" t="str">
        <f t="shared" si="116"/>
        <v/>
      </c>
      <c r="AO88" s="541" t="str">
        <f t="shared" si="116"/>
        <v/>
      </c>
      <c r="AP88" s="541" t="str">
        <f t="shared" si="116"/>
        <v/>
      </c>
      <c r="AQ88" s="541" t="str">
        <f t="shared" si="116"/>
        <v/>
      </c>
      <c r="AR88" s="541" t="str">
        <f t="shared" si="116"/>
        <v/>
      </c>
      <c r="AS88" s="541" t="str">
        <f t="shared" si="116"/>
        <v/>
      </c>
      <c r="AT88" s="541" t="str">
        <f t="shared" si="116"/>
        <v/>
      </c>
      <c r="AU88" s="541" t="str">
        <f t="shared" si="117"/>
        <v/>
      </c>
      <c r="AV88" s="541" t="str">
        <f t="shared" si="117"/>
        <v/>
      </c>
      <c r="AW88" s="541" t="str">
        <f t="shared" si="117"/>
        <v/>
      </c>
      <c r="AX88" s="541" t="str">
        <f t="shared" si="117"/>
        <v/>
      </c>
      <c r="AY88" s="541" t="str">
        <f t="shared" si="117"/>
        <v/>
      </c>
      <c r="AZ88" s="541" t="str">
        <f t="shared" si="117"/>
        <v/>
      </c>
      <c r="BA88" s="541" t="str">
        <f t="shared" si="117"/>
        <v/>
      </c>
      <c r="BB88" s="541" t="str">
        <f t="shared" si="117"/>
        <v/>
      </c>
      <c r="BC88" s="541" t="str">
        <f t="shared" si="117"/>
        <v/>
      </c>
      <c r="BD88" s="541" t="str">
        <f t="shared" si="117"/>
        <v/>
      </c>
    </row>
    <row r="89" spans="1:56" ht="14.25" customHeight="1" x14ac:dyDescent="0.2">
      <c r="A89" s="513">
        <f t="shared" si="119"/>
        <v>4</v>
      </c>
      <c r="B89" s="18" t="str">
        <v/>
      </c>
      <c r="C89" s="18" t="str">
        <v/>
      </c>
      <c r="D89" s="31"/>
      <c r="E89" s="255" t="str">
        <f t="shared" si="118"/>
        <v/>
      </c>
      <c r="F89" s="550"/>
      <c r="G89" s="541" t="str">
        <f t="shared" si="113"/>
        <v/>
      </c>
      <c r="H89" s="541" t="str">
        <f t="shared" si="113"/>
        <v/>
      </c>
      <c r="I89" s="541" t="str">
        <f t="shared" si="113"/>
        <v/>
      </c>
      <c r="J89" s="541" t="str">
        <f t="shared" si="113"/>
        <v/>
      </c>
      <c r="K89" s="541" t="str">
        <f t="shared" si="113"/>
        <v/>
      </c>
      <c r="L89" s="541" t="str">
        <f t="shared" si="113"/>
        <v/>
      </c>
      <c r="M89" s="541" t="str">
        <f t="shared" si="113"/>
        <v/>
      </c>
      <c r="N89" s="541" t="str">
        <f t="shared" si="113"/>
        <v/>
      </c>
      <c r="O89" s="541" t="str">
        <f t="shared" si="113"/>
        <v/>
      </c>
      <c r="P89" s="541" t="str">
        <f t="shared" si="113"/>
        <v/>
      </c>
      <c r="Q89" s="541" t="str">
        <f t="shared" si="114"/>
        <v/>
      </c>
      <c r="R89" s="541" t="str">
        <f t="shared" si="114"/>
        <v/>
      </c>
      <c r="S89" s="541" t="str">
        <f t="shared" si="114"/>
        <v/>
      </c>
      <c r="T89" s="541" t="str">
        <f t="shared" si="114"/>
        <v/>
      </c>
      <c r="U89" s="541" t="str">
        <f t="shared" si="114"/>
        <v/>
      </c>
      <c r="V89" s="541" t="str">
        <f t="shared" si="114"/>
        <v/>
      </c>
      <c r="W89" s="541" t="str">
        <f t="shared" si="114"/>
        <v/>
      </c>
      <c r="X89" s="541" t="str">
        <f t="shared" si="114"/>
        <v/>
      </c>
      <c r="Y89" s="541" t="str">
        <f t="shared" si="114"/>
        <v/>
      </c>
      <c r="Z89" s="541" t="str">
        <f t="shared" si="114"/>
        <v/>
      </c>
      <c r="AA89" s="541" t="str">
        <f t="shared" si="115"/>
        <v/>
      </c>
      <c r="AB89" s="541" t="str">
        <f t="shared" si="115"/>
        <v/>
      </c>
      <c r="AC89" s="541" t="str">
        <f t="shared" si="115"/>
        <v/>
      </c>
      <c r="AD89" s="541" t="str">
        <f t="shared" si="115"/>
        <v/>
      </c>
      <c r="AE89" s="541" t="str">
        <f t="shared" si="115"/>
        <v/>
      </c>
      <c r="AF89" s="541" t="str">
        <f t="shared" si="115"/>
        <v/>
      </c>
      <c r="AG89" s="541" t="str">
        <f t="shared" si="115"/>
        <v/>
      </c>
      <c r="AH89" s="541" t="str">
        <f t="shared" si="115"/>
        <v/>
      </c>
      <c r="AI89" s="541" t="str">
        <f t="shared" si="115"/>
        <v/>
      </c>
      <c r="AJ89" s="541" t="str">
        <f t="shared" si="115"/>
        <v/>
      </c>
      <c r="AK89" s="541" t="str">
        <f t="shared" si="116"/>
        <v/>
      </c>
      <c r="AL89" s="541" t="str">
        <f t="shared" si="116"/>
        <v/>
      </c>
      <c r="AM89" s="541" t="str">
        <f t="shared" si="116"/>
        <v/>
      </c>
      <c r="AN89" s="541" t="str">
        <f t="shared" si="116"/>
        <v/>
      </c>
      <c r="AO89" s="541" t="str">
        <f t="shared" si="116"/>
        <v/>
      </c>
      <c r="AP89" s="541" t="str">
        <f t="shared" si="116"/>
        <v/>
      </c>
      <c r="AQ89" s="541" t="str">
        <f t="shared" si="116"/>
        <v/>
      </c>
      <c r="AR89" s="541" t="str">
        <f t="shared" si="116"/>
        <v/>
      </c>
      <c r="AS89" s="541" t="str">
        <f t="shared" si="116"/>
        <v/>
      </c>
      <c r="AT89" s="541" t="str">
        <f t="shared" si="116"/>
        <v/>
      </c>
      <c r="AU89" s="541" t="str">
        <f t="shared" si="117"/>
        <v/>
      </c>
      <c r="AV89" s="541" t="str">
        <f t="shared" si="117"/>
        <v/>
      </c>
      <c r="AW89" s="541" t="str">
        <f t="shared" si="117"/>
        <v/>
      </c>
      <c r="AX89" s="541" t="str">
        <f t="shared" si="117"/>
        <v/>
      </c>
      <c r="AY89" s="541" t="str">
        <f t="shared" si="117"/>
        <v/>
      </c>
      <c r="AZ89" s="541" t="str">
        <f t="shared" si="117"/>
        <v/>
      </c>
      <c r="BA89" s="541" t="str">
        <f t="shared" si="117"/>
        <v/>
      </c>
      <c r="BB89" s="541" t="str">
        <f t="shared" si="117"/>
        <v/>
      </c>
      <c r="BC89" s="541" t="str">
        <f t="shared" si="117"/>
        <v/>
      </c>
      <c r="BD89" s="541" t="str">
        <f t="shared" si="117"/>
        <v/>
      </c>
    </row>
    <row r="90" spans="1:56" ht="14.25" customHeight="1" x14ac:dyDescent="0.2">
      <c r="A90" s="513">
        <f t="shared" si="119"/>
        <v>5</v>
      </c>
      <c r="B90" s="18" t="str">
        <v/>
      </c>
      <c r="C90" s="18" t="str">
        <v/>
      </c>
      <c r="D90" s="31"/>
      <c r="E90" s="255" t="str">
        <f t="shared" si="118"/>
        <v/>
      </c>
      <c r="F90" s="550"/>
      <c r="G90" s="541" t="str">
        <f t="shared" si="113"/>
        <v/>
      </c>
      <c r="H90" s="541" t="str">
        <f t="shared" si="113"/>
        <v/>
      </c>
      <c r="I90" s="541" t="str">
        <f t="shared" si="113"/>
        <v/>
      </c>
      <c r="J90" s="541" t="str">
        <f t="shared" si="113"/>
        <v/>
      </c>
      <c r="K90" s="541" t="str">
        <f t="shared" si="113"/>
        <v/>
      </c>
      <c r="L90" s="541" t="str">
        <f t="shared" si="113"/>
        <v/>
      </c>
      <c r="M90" s="541" t="str">
        <f t="shared" si="113"/>
        <v/>
      </c>
      <c r="N90" s="541" t="str">
        <f t="shared" si="113"/>
        <v/>
      </c>
      <c r="O90" s="541" t="str">
        <f t="shared" si="113"/>
        <v/>
      </c>
      <c r="P90" s="541" t="str">
        <f t="shared" si="113"/>
        <v/>
      </c>
      <c r="Q90" s="541" t="str">
        <f t="shared" si="114"/>
        <v/>
      </c>
      <c r="R90" s="541" t="str">
        <f t="shared" si="114"/>
        <v/>
      </c>
      <c r="S90" s="541" t="str">
        <f t="shared" si="114"/>
        <v/>
      </c>
      <c r="T90" s="541" t="str">
        <f t="shared" si="114"/>
        <v/>
      </c>
      <c r="U90" s="541" t="str">
        <f t="shared" si="114"/>
        <v/>
      </c>
      <c r="V90" s="541" t="str">
        <f t="shared" si="114"/>
        <v/>
      </c>
      <c r="W90" s="541" t="str">
        <f t="shared" si="114"/>
        <v/>
      </c>
      <c r="X90" s="541" t="str">
        <f t="shared" si="114"/>
        <v/>
      </c>
      <c r="Y90" s="541" t="str">
        <f t="shared" si="114"/>
        <v/>
      </c>
      <c r="Z90" s="541" t="str">
        <f t="shared" si="114"/>
        <v/>
      </c>
      <c r="AA90" s="541" t="str">
        <f t="shared" si="115"/>
        <v/>
      </c>
      <c r="AB90" s="541" t="str">
        <f t="shared" si="115"/>
        <v/>
      </c>
      <c r="AC90" s="541" t="str">
        <f t="shared" si="115"/>
        <v/>
      </c>
      <c r="AD90" s="541" t="str">
        <f t="shared" si="115"/>
        <v/>
      </c>
      <c r="AE90" s="541" t="str">
        <f t="shared" si="115"/>
        <v/>
      </c>
      <c r="AF90" s="541" t="str">
        <f t="shared" si="115"/>
        <v/>
      </c>
      <c r="AG90" s="541" t="str">
        <f t="shared" si="115"/>
        <v/>
      </c>
      <c r="AH90" s="541" t="str">
        <f t="shared" si="115"/>
        <v/>
      </c>
      <c r="AI90" s="541" t="str">
        <f t="shared" si="115"/>
        <v/>
      </c>
      <c r="AJ90" s="541" t="str">
        <f t="shared" si="115"/>
        <v/>
      </c>
      <c r="AK90" s="541" t="str">
        <f t="shared" si="116"/>
        <v/>
      </c>
      <c r="AL90" s="541" t="str">
        <f t="shared" si="116"/>
        <v/>
      </c>
      <c r="AM90" s="541" t="str">
        <f t="shared" si="116"/>
        <v/>
      </c>
      <c r="AN90" s="541" t="str">
        <f t="shared" si="116"/>
        <v/>
      </c>
      <c r="AO90" s="541" t="str">
        <f t="shared" si="116"/>
        <v/>
      </c>
      <c r="AP90" s="541" t="str">
        <f t="shared" si="116"/>
        <v/>
      </c>
      <c r="AQ90" s="541" t="str">
        <f t="shared" si="116"/>
        <v/>
      </c>
      <c r="AR90" s="541" t="str">
        <f t="shared" si="116"/>
        <v/>
      </c>
      <c r="AS90" s="541" t="str">
        <f t="shared" si="116"/>
        <v/>
      </c>
      <c r="AT90" s="541" t="str">
        <f t="shared" si="116"/>
        <v/>
      </c>
      <c r="AU90" s="541" t="str">
        <f t="shared" si="117"/>
        <v/>
      </c>
      <c r="AV90" s="541" t="str">
        <f t="shared" si="117"/>
        <v/>
      </c>
      <c r="AW90" s="541" t="str">
        <f t="shared" si="117"/>
        <v/>
      </c>
      <c r="AX90" s="541" t="str">
        <f t="shared" si="117"/>
        <v/>
      </c>
      <c r="AY90" s="541" t="str">
        <f t="shared" si="117"/>
        <v/>
      </c>
      <c r="AZ90" s="541" t="str">
        <f t="shared" si="117"/>
        <v/>
      </c>
      <c r="BA90" s="541" t="str">
        <f t="shared" si="117"/>
        <v/>
      </c>
      <c r="BB90" s="541" t="str">
        <f t="shared" si="117"/>
        <v/>
      </c>
      <c r="BC90" s="541" t="str">
        <f t="shared" si="117"/>
        <v/>
      </c>
      <c r="BD90" s="541" t="str">
        <f t="shared" si="117"/>
        <v/>
      </c>
    </row>
    <row r="91" spans="1:56" ht="14.25" customHeight="1" x14ac:dyDescent="0.2">
      <c r="A91" s="513">
        <f t="shared" si="119"/>
        <v>6</v>
      </c>
      <c r="B91" s="18" t="str">
        <v/>
      </c>
      <c r="C91" s="18" t="str">
        <v/>
      </c>
      <c r="D91" s="31"/>
      <c r="E91" s="255" t="str">
        <f t="shared" si="118"/>
        <v/>
      </c>
      <c r="F91" s="550"/>
      <c r="G91" s="541" t="str">
        <f t="shared" si="113"/>
        <v/>
      </c>
      <c r="H91" s="541" t="str">
        <f t="shared" si="113"/>
        <v/>
      </c>
      <c r="I91" s="541" t="str">
        <f t="shared" si="113"/>
        <v/>
      </c>
      <c r="J91" s="541" t="str">
        <f t="shared" si="113"/>
        <v/>
      </c>
      <c r="K91" s="541" t="str">
        <f t="shared" si="113"/>
        <v/>
      </c>
      <c r="L91" s="541" t="str">
        <f t="shared" si="113"/>
        <v/>
      </c>
      <c r="M91" s="541" t="str">
        <f t="shared" si="113"/>
        <v/>
      </c>
      <c r="N91" s="541" t="str">
        <f t="shared" si="113"/>
        <v/>
      </c>
      <c r="O91" s="541" t="str">
        <f t="shared" si="113"/>
        <v/>
      </c>
      <c r="P91" s="541" t="str">
        <f t="shared" si="113"/>
        <v/>
      </c>
      <c r="Q91" s="541" t="str">
        <f t="shared" si="114"/>
        <v/>
      </c>
      <c r="R91" s="541" t="str">
        <f t="shared" si="114"/>
        <v/>
      </c>
      <c r="S91" s="541" t="str">
        <f t="shared" si="114"/>
        <v/>
      </c>
      <c r="T91" s="541" t="str">
        <f t="shared" si="114"/>
        <v/>
      </c>
      <c r="U91" s="541" t="str">
        <f t="shared" si="114"/>
        <v/>
      </c>
      <c r="V91" s="541" t="str">
        <f t="shared" si="114"/>
        <v/>
      </c>
      <c r="W91" s="541" t="str">
        <f t="shared" si="114"/>
        <v/>
      </c>
      <c r="X91" s="541" t="str">
        <f t="shared" si="114"/>
        <v/>
      </c>
      <c r="Y91" s="541" t="str">
        <f t="shared" si="114"/>
        <v/>
      </c>
      <c r="Z91" s="541" t="str">
        <f t="shared" si="114"/>
        <v/>
      </c>
      <c r="AA91" s="541" t="str">
        <f t="shared" si="115"/>
        <v/>
      </c>
      <c r="AB91" s="541" t="str">
        <f t="shared" si="115"/>
        <v/>
      </c>
      <c r="AC91" s="541" t="str">
        <f t="shared" si="115"/>
        <v/>
      </c>
      <c r="AD91" s="541" t="str">
        <f t="shared" si="115"/>
        <v/>
      </c>
      <c r="AE91" s="541" t="str">
        <f t="shared" si="115"/>
        <v/>
      </c>
      <c r="AF91" s="541" t="str">
        <f t="shared" si="115"/>
        <v/>
      </c>
      <c r="AG91" s="541" t="str">
        <f t="shared" si="115"/>
        <v/>
      </c>
      <c r="AH91" s="541" t="str">
        <f t="shared" si="115"/>
        <v/>
      </c>
      <c r="AI91" s="541" t="str">
        <f t="shared" si="115"/>
        <v/>
      </c>
      <c r="AJ91" s="541" t="str">
        <f t="shared" si="115"/>
        <v/>
      </c>
      <c r="AK91" s="541" t="str">
        <f t="shared" si="116"/>
        <v/>
      </c>
      <c r="AL91" s="541" t="str">
        <f t="shared" si="116"/>
        <v/>
      </c>
      <c r="AM91" s="541" t="str">
        <f t="shared" si="116"/>
        <v/>
      </c>
      <c r="AN91" s="541" t="str">
        <f t="shared" si="116"/>
        <v/>
      </c>
      <c r="AO91" s="541" t="str">
        <f t="shared" si="116"/>
        <v/>
      </c>
      <c r="AP91" s="541" t="str">
        <f t="shared" si="116"/>
        <v/>
      </c>
      <c r="AQ91" s="541" t="str">
        <f t="shared" si="116"/>
        <v/>
      </c>
      <c r="AR91" s="541" t="str">
        <f t="shared" si="116"/>
        <v/>
      </c>
      <c r="AS91" s="541" t="str">
        <f t="shared" si="116"/>
        <v/>
      </c>
      <c r="AT91" s="541" t="str">
        <f t="shared" si="116"/>
        <v/>
      </c>
      <c r="AU91" s="541" t="str">
        <f t="shared" si="117"/>
        <v/>
      </c>
      <c r="AV91" s="541" t="str">
        <f t="shared" si="117"/>
        <v/>
      </c>
      <c r="AW91" s="541" t="str">
        <f t="shared" si="117"/>
        <v/>
      </c>
      <c r="AX91" s="541" t="str">
        <f t="shared" si="117"/>
        <v/>
      </c>
      <c r="AY91" s="541" t="str">
        <f t="shared" si="117"/>
        <v/>
      </c>
      <c r="AZ91" s="541" t="str">
        <f t="shared" si="117"/>
        <v/>
      </c>
      <c r="BA91" s="541" t="str">
        <f t="shared" si="117"/>
        <v/>
      </c>
      <c r="BB91" s="541" t="str">
        <f t="shared" si="117"/>
        <v/>
      </c>
      <c r="BC91" s="541" t="str">
        <f t="shared" si="117"/>
        <v/>
      </c>
      <c r="BD91" s="541" t="str">
        <f t="shared" si="117"/>
        <v/>
      </c>
    </row>
    <row r="92" spans="1:56" ht="14.25" customHeight="1" x14ac:dyDescent="0.2">
      <c r="A92" s="513">
        <f t="shared" si="119"/>
        <v>7</v>
      </c>
      <c r="B92" s="18" t="str">
        <v/>
      </c>
      <c r="C92" s="18" t="str">
        <v/>
      </c>
      <c r="D92" s="31"/>
      <c r="E92" s="255" t="str">
        <f t="shared" si="118"/>
        <v/>
      </c>
      <c r="F92" s="550"/>
      <c r="G92" s="541" t="str">
        <f t="shared" si="113"/>
        <v/>
      </c>
      <c r="H92" s="541" t="str">
        <f t="shared" si="113"/>
        <v/>
      </c>
      <c r="I92" s="541" t="str">
        <f t="shared" si="113"/>
        <v/>
      </c>
      <c r="J92" s="541" t="str">
        <f t="shared" si="113"/>
        <v/>
      </c>
      <c r="K92" s="541" t="str">
        <f t="shared" si="113"/>
        <v/>
      </c>
      <c r="L92" s="541" t="str">
        <f t="shared" si="113"/>
        <v/>
      </c>
      <c r="M92" s="541" t="str">
        <f t="shared" si="113"/>
        <v/>
      </c>
      <c r="N92" s="541" t="str">
        <f t="shared" si="113"/>
        <v/>
      </c>
      <c r="O92" s="541" t="str">
        <f t="shared" si="113"/>
        <v/>
      </c>
      <c r="P92" s="541" t="str">
        <f t="shared" si="113"/>
        <v/>
      </c>
      <c r="Q92" s="541" t="str">
        <f t="shared" si="114"/>
        <v/>
      </c>
      <c r="R92" s="541" t="str">
        <f t="shared" si="114"/>
        <v/>
      </c>
      <c r="S92" s="541" t="str">
        <f t="shared" si="114"/>
        <v/>
      </c>
      <c r="T92" s="541" t="str">
        <f t="shared" si="114"/>
        <v/>
      </c>
      <c r="U92" s="541" t="str">
        <f t="shared" si="114"/>
        <v/>
      </c>
      <c r="V92" s="541" t="str">
        <f t="shared" si="114"/>
        <v/>
      </c>
      <c r="W92" s="541" t="str">
        <f t="shared" si="114"/>
        <v/>
      </c>
      <c r="X92" s="541" t="str">
        <f t="shared" si="114"/>
        <v/>
      </c>
      <c r="Y92" s="541" t="str">
        <f t="shared" si="114"/>
        <v/>
      </c>
      <c r="Z92" s="541" t="str">
        <f t="shared" si="114"/>
        <v/>
      </c>
      <c r="AA92" s="541" t="str">
        <f t="shared" si="115"/>
        <v/>
      </c>
      <c r="AB92" s="541" t="str">
        <f t="shared" si="115"/>
        <v/>
      </c>
      <c r="AC92" s="541" t="str">
        <f t="shared" si="115"/>
        <v/>
      </c>
      <c r="AD92" s="541" t="str">
        <f t="shared" si="115"/>
        <v/>
      </c>
      <c r="AE92" s="541" t="str">
        <f t="shared" si="115"/>
        <v/>
      </c>
      <c r="AF92" s="541" t="str">
        <f t="shared" si="115"/>
        <v/>
      </c>
      <c r="AG92" s="541" t="str">
        <f t="shared" si="115"/>
        <v/>
      </c>
      <c r="AH92" s="541" t="str">
        <f t="shared" si="115"/>
        <v/>
      </c>
      <c r="AI92" s="541" t="str">
        <f t="shared" si="115"/>
        <v/>
      </c>
      <c r="AJ92" s="541" t="str">
        <f t="shared" si="115"/>
        <v/>
      </c>
      <c r="AK92" s="541" t="str">
        <f t="shared" si="116"/>
        <v/>
      </c>
      <c r="AL92" s="541" t="str">
        <f t="shared" si="116"/>
        <v/>
      </c>
      <c r="AM92" s="541" t="str">
        <f t="shared" si="116"/>
        <v/>
      </c>
      <c r="AN92" s="541" t="str">
        <f t="shared" si="116"/>
        <v/>
      </c>
      <c r="AO92" s="541" t="str">
        <f t="shared" si="116"/>
        <v/>
      </c>
      <c r="AP92" s="541" t="str">
        <f t="shared" si="116"/>
        <v/>
      </c>
      <c r="AQ92" s="541" t="str">
        <f t="shared" si="116"/>
        <v/>
      </c>
      <c r="AR92" s="541" t="str">
        <f t="shared" si="116"/>
        <v/>
      </c>
      <c r="AS92" s="541" t="str">
        <f t="shared" si="116"/>
        <v/>
      </c>
      <c r="AT92" s="541" t="str">
        <f t="shared" si="116"/>
        <v/>
      </c>
      <c r="AU92" s="541" t="str">
        <f t="shared" si="117"/>
        <v/>
      </c>
      <c r="AV92" s="541" t="str">
        <f t="shared" si="117"/>
        <v/>
      </c>
      <c r="AW92" s="541" t="str">
        <f t="shared" si="117"/>
        <v/>
      </c>
      <c r="AX92" s="541" t="str">
        <f t="shared" si="117"/>
        <v/>
      </c>
      <c r="AY92" s="541" t="str">
        <f t="shared" si="117"/>
        <v/>
      </c>
      <c r="AZ92" s="541" t="str">
        <f t="shared" si="117"/>
        <v/>
      </c>
      <c r="BA92" s="541" t="str">
        <f t="shared" si="117"/>
        <v/>
      </c>
      <c r="BB92" s="541" t="str">
        <f t="shared" si="117"/>
        <v/>
      </c>
      <c r="BC92" s="541" t="str">
        <f t="shared" si="117"/>
        <v/>
      </c>
      <c r="BD92" s="541" t="str">
        <f t="shared" si="117"/>
        <v/>
      </c>
    </row>
    <row r="93" spans="1:56" ht="14.25" customHeight="1" x14ac:dyDescent="0.2">
      <c r="A93" s="513">
        <f t="shared" si="119"/>
        <v>8</v>
      </c>
      <c r="B93" s="18" t="str">
        <v/>
      </c>
      <c r="C93" s="18" t="str">
        <v/>
      </c>
      <c r="D93" s="31"/>
      <c r="E93" s="255" t="str">
        <f t="shared" si="118"/>
        <v/>
      </c>
      <c r="F93" s="550"/>
      <c r="G93" s="541" t="str">
        <f t="shared" si="113"/>
        <v/>
      </c>
      <c r="H93" s="541" t="str">
        <f t="shared" si="113"/>
        <v/>
      </c>
      <c r="I93" s="541" t="str">
        <f t="shared" si="113"/>
        <v/>
      </c>
      <c r="J93" s="541" t="str">
        <f t="shared" si="113"/>
        <v/>
      </c>
      <c r="K93" s="541" t="str">
        <f t="shared" si="113"/>
        <v/>
      </c>
      <c r="L93" s="541" t="str">
        <f t="shared" si="113"/>
        <v/>
      </c>
      <c r="M93" s="541" t="str">
        <f t="shared" si="113"/>
        <v/>
      </c>
      <c r="N93" s="541" t="str">
        <f t="shared" si="113"/>
        <v/>
      </c>
      <c r="O93" s="541" t="str">
        <f t="shared" si="113"/>
        <v/>
      </c>
      <c r="P93" s="541" t="str">
        <f t="shared" si="113"/>
        <v/>
      </c>
      <c r="Q93" s="541" t="str">
        <f t="shared" si="114"/>
        <v/>
      </c>
      <c r="R93" s="541" t="str">
        <f t="shared" si="114"/>
        <v/>
      </c>
      <c r="S93" s="541" t="str">
        <f t="shared" si="114"/>
        <v/>
      </c>
      <c r="T93" s="541" t="str">
        <f t="shared" si="114"/>
        <v/>
      </c>
      <c r="U93" s="541" t="str">
        <f t="shared" si="114"/>
        <v/>
      </c>
      <c r="V93" s="541" t="str">
        <f t="shared" si="114"/>
        <v/>
      </c>
      <c r="W93" s="541" t="str">
        <f t="shared" si="114"/>
        <v/>
      </c>
      <c r="X93" s="541" t="str">
        <f t="shared" si="114"/>
        <v/>
      </c>
      <c r="Y93" s="541" t="str">
        <f t="shared" si="114"/>
        <v/>
      </c>
      <c r="Z93" s="541" t="str">
        <f t="shared" si="114"/>
        <v/>
      </c>
      <c r="AA93" s="541" t="str">
        <f t="shared" si="115"/>
        <v/>
      </c>
      <c r="AB93" s="541" t="str">
        <f t="shared" si="115"/>
        <v/>
      </c>
      <c r="AC93" s="541" t="str">
        <f t="shared" si="115"/>
        <v/>
      </c>
      <c r="AD93" s="541" t="str">
        <f t="shared" si="115"/>
        <v/>
      </c>
      <c r="AE93" s="541" t="str">
        <f t="shared" si="115"/>
        <v/>
      </c>
      <c r="AF93" s="541" t="str">
        <f t="shared" si="115"/>
        <v/>
      </c>
      <c r="AG93" s="541" t="str">
        <f t="shared" si="115"/>
        <v/>
      </c>
      <c r="AH93" s="541" t="str">
        <f t="shared" si="115"/>
        <v/>
      </c>
      <c r="AI93" s="541" t="str">
        <f t="shared" si="115"/>
        <v/>
      </c>
      <c r="AJ93" s="541" t="str">
        <f t="shared" si="115"/>
        <v/>
      </c>
      <c r="AK93" s="541" t="str">
        <f t="shared" si="116"/>
        <v/>
      </c>
      <c r="AL93" s="541" t="str">
        <f t="shared" si="116"/>
        <v/>
      </c>
      <c r="AM93" s="541" t="str">
        <f t="shared" si="116"/>
        <v/>
      </c>
      <c r="AN93" s="541" t="str">
        <f t="shared" si="116"/>
        <v/>
      </c>
      <c r="AO93" s="541" t="str">
        <f t="shared" si="116"/>
        <v/>
      </c>
      <c r="AP93" s="541" t="str">
        <f t="shared" si="116"/>
        <v/>
      </c>
      <c r="AQ93" s="541" t="str">
        <f t="shared" si="116"/>
        <v/>
      </c>
      <c r="AR93" s="541" t="str">
        <f t="shared" si="116"/>
        <v/>
      </c>
      <c r="AS93" s="541" t="str">
        <f t="shared" si="116"/>
        <v/>
      </c>
      <c r="AT93" s="541" t="str">
        <f t="shared" si="116"/>
        <v/>
      </c>
      <c r="AU93" s="541" t="str">
        <f t="shared" si="117"/>
        <v/>
      </c>
      <c r="AV93" s="541" t="str">
        <f t="shared" si="117"/>
        <v/>
      </c>
      <c r="AW93" s="541" t="str">
        <f t="shared" si="117"/>
        <v/>
      </c>
      <c r="AX93" s="541" t="str">
        <f t="shared" si="117"/>
        <v/>
      </c>
      <c r="AY93" s="541" t="str">
        <f t="shared" si="117"/>
        <v/>
      </c>
      <c r="AZ93" s="541" t="str">
        <f t="shared" si="117"/>
        <v/>
      </c>
      <c r="BA93" s="541" t="str">
        <f t="shared" si="117"/>
        <v/>
      </c>
      <c r="BB93" s="541" t="str">
        <f t="shared" si="117"/>
        <v/>
      </c>
      <c r="BC93" s="541" t="str">
        <f t="shared" si="117"/>
        <v/>
      </c>
      <c r="BD93" s="541" t="str">
        <f t="shared" si="117"/>
        <v/>
      </c>
    </row>
    <row r="94" spans="1:56" ht="14.25" customHeight="1" x14ac:dyDescent="0.2">
      <c r="A94" s="513">
        <f t="shared" si="119"/>
        <v>9</v>
      </c>
      <c r="B94" s="18" t="str">
        <v/>
      </c>
      <c r="C94" s="18" t="str">
        <v/>
      </c>
      <c r="D94" s="31"/>
      <c r="E94" s="255" t="str">
        <f t="shared" si="118"/>
        <v/>
      </c>
      <c r="F94" s="550"/>
      <c r="G94" s="541" t="str">
        <f t="shared" si="113"/>
        <v/>
      </c>
      <c r="H94" s="541" t="str">
        <f t="shared" si="113"/>
        <v/>
      </c>
      <c r="I94" s="541" t="str">
        <f t="shared" si="113"/>
        <v/>
      </c>
      <c r="J94" s="541" t="str">
        <f t="shared" si="113"/>
        <v/>
      </c>
      <c r="K94" s="541" t="str">
        <f t="shared" si="113"/>
        <v/>
      </c>
      <c r="L94" s="541" t="str">
        <f t="shared" si="113"/>
        <v/>
      </c>
      <c r="M94" s="541" t="str">
        <f t="shared" si="113"/>
        <v/>
      </c>
      <c r="N94" s="541" t="str">
        <f t="shared" si="113"/>
        <v/>
      </c>
      <c r="O94" s="541" t="str">
        <f t="shared" si="113"/>
        <v/>
      </c>
      <c r="P94" s="541" t="str">
        <f t="shared" si="113"/>
        <v/>
      </c>
      <c r="Q94" s="541" t="str">
        <f t="shared" si="114"/>
        <v/>
      </c>
      <c r="R94" s="541" t="str">
        <f t="shared" si="114"/>
        <v/>
      </c>
      <c r="S94" s="541" t="str">
        <f t="shared" si="114"/>
        <v/>
      </c>
      <c r="T94" s="541" t="str">
        <f t="shared" si="114"/>
        <v/>
      </c>
      <c r="U94" s="541" t="str">
        <f t="shared" si="114"/>
        <v/>
      </c>
      <c r="V94" s="541" t="str">
        <f t="shared" si="114"/>
        <v/>
      </c>
      <c r="W94" s="541" t="str">
        <f t="shared" si="114"/>
        <v/>
      </c>
      <c r="X94" s="541" t="str">
        <f t="shared" si="114"/>
        <v/>
      </c>
      <c r="Y94" s="541" t="str">
        <f t="shared" si="114"/>
        <v/>
      </c>
      <c r="Z94" s="541" t="str">
        <f t="shared" si="114"/>
        <v/>
      </c>
      <c r="AA94" s="541" t="str">
        <f t="shared" si="115"/>
        <v/>
      </c>
      <c r="AB94" s="541" t="str">
        <f t="shared" si="115"/>
        <v/>
      </c>
      <c r="AC94" s="541" t="str">
        <f t="shared" si="115"/>
        <v/>
      </c>
      <c r="AD94" s="541" t="str">
        <f t="shared" si="115"/>
        <v/>
      </c>
      <c r="AE94" s="541" t="str">
        <f t="shared" si="115"/>
        <v/>
      </c>
      <c r="AF94" s="541" t="str">
        <f t="shared" si="115"/>
        <v/>
      </c>
      <c r="AG94" s="541" t="str">
        <f t="shared" si="115"/>
        <v/>
      </c>
      <c r="AH94" s="541" t="str">
        <f t="shared" si="115"/>
        <v/>
      </c>
      <c r="AI94" s="541" t="str">
        <f t="shared" si="115"/>
        <v/>
      </c>
      <c r="AJ94" s="541" t="str">
        <f t="shared" si="115"/>
        <v/>
      </c>
      <c r="AK94" s="541" t="str">
        <f t="shared" si="116"/>
        <v/>
      </c>
      <c r="AL94" s="541" t="str">
        <f t="shared" si="116"/>
        <v/>
      </c>
      <c r="AM94" s="541" t="str">
        <f t="shared" si="116"/>
        <v/>
      </c>
      <c r="AN94" s="541" t="str">
        <f t="shared" si="116"/>
        <v/>
      </c>
      <c r="AO94" s="541" t="str">
        <f t="shared" si="116"/>
        <v/>
      </c>
      <c r="AP94" s="541" t="str">
        <f t="shared" si="116"/>
        <v/>
      </c>
      <c r="AQ94" s="541" t="str">
        <f t="shared" si="116"/>
        <v/>
      </c>
      <c r="AR94" s="541" t="str">
        <f t="shared" si="116"/>
        <v/>
      </c>
      <c r="AS94" s="541" t="str">
        <f t="shared" si="116"/>
        <v/>
      </c>
      <c r="AT94" s="541" t="str">
        <f t="shared" si="116"/>
        <v/>
      </c>
      <c r="AU94" s="541" t="str">
        <f t="shared" si="117"/>
        <v/>
      </c>
      <c r="AV94" s="541" t="str">
        <f t="shared" si="117"/>
        <v/>
      </c>
      <c r="AW94" s="541" t="str">
        <f t="shared" si="117"/>
        <v/>
      </c>
      <c r="AX94" s="541" t="str">
        <f t="shared" si="117"/>
        <v/>
      </c>
      <c r="AY94" s="541" t="str">
        <f t="shared" si="117"/>
        <v/>
      </c>
      <c r="AZ94" s="541" t="str">
        <f t="shared" si="117"/>
        <v/>
      </c>
      <c r="BA94" s="541" t="str">
        <f t="shared" si="117"/>
        <v/>
      </c>
      <c r="BB94" s="541" t="str">
        <f t="shared" si="117"/>
        <v/>
      </c>
      <c r="BC94" s="541" t="str">
        <f t="shared" si="117"/>
        <v/>
      </c>
      <c r="BD94" s="541" t="str">
        <f t="shared" si="117"/>
        <v/>
      </c>
    </row>
    <row r="95" spans="1:56" ht="14.25" customHeight="1" x14ac:dyDescent="0.2">
      <c r="A95" s="513">
        <f t="shared" si="119"/>
        <v>10</v>
      </c>
      <c r="B95" s="18" t="str">
        <v/>
      </c>
      <c r="C95" s="18" t="str">
        <v/>
      </c>
      <c r="D95" s="31"/>
      <c r="E95" s="255" t="str">
        <f t="shared" si="118"/>
        <v/>
      </c>
      <c r="F95" s="550"/>
      <c r="G95" s="541" t="str">
        <f t="shared" ref="G95:P104" si="120">IF($C95&lt;&gt;"",INDEX(CA_zero_disc_fact,MATCH($C95,CA_currencies,0),1+G$84),"")</f>
        <v/>
      </c>
      <c r="H95" s="541" t="str">
        <f t="shared" si="120"/>
        <v/>
      </c>
      <c r="I95" s="541" t="str">
        <f t="shared" si="120"/>
        <v/>
      </c>
      <c r="J95" s="541" t="str">
        <f t="shared" si="120"/>
        <v/>
      </c>
      <c r="K95" s="541" t="str">
        <f t="shared" si="120"/>
        <v/>
      </c>
      <c r="L95" s="541" t="str">
        <f t="shared" si="120"/>
        <v/>
      </c>
      <c r="M95" s="541" t="str">
        <f t="shared" si="120"/>
        <v/>
      </c>
      <c r="N95" s="541" t="str">
        <f t="shared" si="120"/>
        <v/>
      </c>
      <c r="O95" s="541" t="str">
        <f t="shared" si="120"/>
        <v/>
      </c>
      <c r="P95" s="541" t="str">
        <f t="shared" si="120"/>
        <v/>
      </c>
      <c r="Q95" s="541" t="str">
        <f t="shared" ref="Q95:Z104" si="121">IF($C95&lt;&gt;"",INDEX(CA_zero_disc_fact,MATCH($C95,CA_currencies,0),1+Q$84),"")</f>
        <v/>
      </c>
      <c r="R95" s="541" t="str">
        <f t="shared" si="121"/>
        <v/>
      </c>
      <c r="S95" s="541" t="str">
        <f t="shared" si="121"/>
        <v/>
      </c>
      <c r="T95" s="541" t="str">
        <f t="shared" si="121"/>
        <v/>
      </c>
      <c r="U95" s="541" t="str">
        <f t="shared" si="121"/>
        <v/>
      </c>
      <c r="V95" s="541" t="str">
        <f t="shared" si="121"/>
        <v/>
      </c>
      <c r="W95" s="541" t="str">
        <f t="shared" si="121"/>
        <v/>
      </c>
      <c r="X95" s="541" t="str">
        <f t="shared" si="121"/>
        <v/>
      </c>
      <c r="Y95" s="541" t="str">
        <f t="shared" si="121"/>
        <v/>
      </c>
      <c r="Z95" s="541" t="str">
        <f t="shared" si="121"/>
        <v/>
      </c>
      <c r="AA95" s="541" t="str">
        <f t="shared" ref="AA95:AJ104" si="122">IF($C95&lt;&gt;"",INDEX(CA_zero_disc_fact,MATCH($C95,CA_currencies,0),1+AA$84),"")</f>
        <v/>
      </c>
      <c r="AB95" s="541" t="str">
        <f t="shared" si="122"/>
        <v/>
      </c>
      <c r="AC95" s="541" t="str">
        <f t="shared" si="122"/>
        <v/>
      </c>
      <c r="AD95" s="541" t="str">
        <f t="shared" si="122"/>
        <v/>
      </c>
      <c r="AE95" s="541" t="str">
        <f t="shared" si="122"/>
        <v/>
      </c>
      <c r="AF95" s="541" t="str">
        <f t="shared" si="122"/>
        <v/>
      </c>
      <c r="AG95" s="541" t="str">
        <f t="shared" si="122"/>
        <v/>
      </c>
      <c r="AH95" s="541" t="str">
        <f t="shared" si="122"/>
        <v/>
      </c>
      <c r="AI95" s="541" t="str">
        <f t="shared" si="122"/>
        <v/>
      </c>
      <c r="AJ95" s="541" t="str">
        <f t="shared" si="122"/>
        <v/>
      </c>
      <c r="AK95" s="541" t="str">
        <f t="shared" ref="AK95:AT104" si="123">IF($C95&lt;&gt;"",INDEX(CA_zero_disc_fact,MATCH($C95,CA_currencies,0),1+AK$84),"")</f>
        <v/>
      </c>
      <c r="AL95" s="541" t="str">
        <f t="shared" si="123"/>
        <v/>
      </c>
      <c r="AM95" s="541" t="str">
        <f t="shared" si="123"/>
        <v/>
      </c>
      <c r="AN95" s="541" t="str">
        <f t="shared" si="123"/>
        <v/>
      </c>
      <c r="AO95" s="541" t="str">
        <f t="shared" si="123"/>
        <v/>
      </c>
      <c r="AP95" s="541" t="str">
        <f t="shared" si="123"/>
        <v/>
      </c>
      <c r="AQ95" s="541" t="str">
        <f t="shared" si="123"/>
        <v/>
      </c>
      <c r="AR95" s="541" t="str">
        <f t="shared" si="123"/>
        <v/>
      </c>
      <c r="AS95" s="541" t="str">
        <f t="shared" si="123"/>
        <v/>
      </c>
      <c r="AT95" s="541" t="str">
        <f t="shared" si="123"/>
        <v/>
      </c>
      <c r="AU95" s="541" t="str">
        <f t="shared" ref="AU95:BD104" si="124">IF($C95&lt;&gt;"",INDEX(CA_zero_disc_fact,MATCH($C95,CA_currencies,0),1+AU$84),"")</f>
        <v/>
      </c>
      <c r="AV95" s="541" t="str">
        <f t="shared" si="124"/>
        <v/>
      </c>
      <c r="AW95" s="541" t="str">
        <f t="shared" si="124"/>
        <v/>
      </c>
      <c r="AX95" s="541" t="str">
        <f t="shared" si="124"/>
        <v/>
      </c>
      <c r="AY95" s="541" t="str">
        <f t="shared" si="124"/>
        <v/>
      </c>
      <c r="AZ95" s="541" t="str">
        <f t="shared" si="124"/>
        <v/>
      </c>
      <c r="BA95" s="541" t="str">
        <f t="shared" si="124"/>
        <v/>
      </c>
      <c r="BB95" s="541" t="str">
        <f t="shared" si="124"/>
        <v/>
      </c>
      <c r="BC95" s="541" t="str">
        <f t="shared" si="124"/>
        <v/>
      </c>
      <c r="BD95" s="541" t="str">
        <f t="shared" si="124"/>
        <v/>
      </c>
    </row>
    <row r="96" spans="1:56" ht="14.25" customHeight="1" x14ac:dyDescent="0.2">
      <c r="A96" s="513">
        <f t="shared" si="119"/>
        <v>11</v>
      </c>
      <c r="B96" s="18" t="str">
        <v/>
      </c>
      <c r="C96" s="18" t="str">
        <v/>
      </c>
      <c r="D96" s="31"/>
      <c r="E96" s="255" t="str">
        <f t="shared" si="118"/>
        <v/>
      </c>
      <c r="F96" s="550"/>
      <c r="G96" s="541" t="str">
        <f t="shared" si="120"/>
        <v/>
      </c>
      <c r="H96" s="541" t="str">
        <f t="shared" si="120"/>
        <v/>
      </c>
      <c r="I96" s="541" t="str">
        <f t="shared" si="120"/>
        <v/>
      </c>
      <c r="J96" s="541" t="str">
        <f t="shared" si="120"/>
        <v/>
      </c>
      <c r="K96" s="541" t="str">
        <f t="shared" si="120"/>
        <v/>
      </c>
      <c r="L96" s="541" t="str">
        <f t="shared" si="120"/>
        <v/>
      </c>
      <c r="M96" s="541" t="str">
        <f t="shared" si="120"/>
        <v/>
      </c>
      <c r="N96" s="541" t="str">
        <f t="shared" si="120"/>
        <v/>
      </c>
      <c r="O96" s="541" t="str">
        <f t="shared" si="120"/>
        <v/>
      </c>
      <c r="P96" s="541" t="str">
        <f t="shared" si="120"/>
        <v/>
      </c>
      <c r="Q96" s="541" t="str">
        <f t="shared" si="121"/>
        <v/>
      </c>
      <c r="R96" s="541" t="str">
        <f t="shared" si="121"/>
        <v/>
      </c>
      <c r="S96" s="541" t="str">
        <f t="shared" si="121"/>
        <v/>
      </c>
      <c r="T96" s="541" t="str">
        <f t="shared" si="121"/>
        <v/>
      </c>
      <c r="U96" s="541" t="str">
        <f t="shared" si="121"/>
        <v/>
      </c>
      <c r="V96" s="541" t="str">
        <f t="shared" si="121"/>
        <v/>
      </c>
      <c r="W96" s="541" t="str">
        <f t="shared" si="121"/>
        <v/>
      </c>
      <c r="X96" s="541" t="str">
        <f t="shared" si="121"/>
        <v/>
      </c>
      <c r="Y96" s="541" t="str">
        <f t="shared" si="121"/>
        <v/>
      </c>
      <c r="Z96" s="541" t="str">
        <f t="shared" si="121"/>
        <v/>
      </c>
      <c r="AA96" s="541" t="str">
        <f t="shared" si="122"/>
        <v/>
      </c>
      <c r="AB96" s="541" t="str">
        <f t="shared" si="122"/>
        <v/>
      </c>
      <c r="AC96" s="541" t="str">
        <f t="shared" si="122"/>
        <v/>
      </c>
      <c r="AD96" s="541" t="str">
        <f t="shared" si="122"/>
        <v/>
      </c>
      <c r="AE96" s="541" t="str">
        <f t="shared" si="122"/>
        <v/>
      </c>
      <c r="AF96" s="541" t="str">
        <f t="shared" si="122"/>
        <v/>
      </c>
      <c r="AG96" s="541" t="str">
        <f t="shared" si="122"/>
        <v/>
      </c>
      <c r="AH96" s="541" t="str">
        <f t="shared" si="122"/>
        <v/>
      </c>
      <c r="AI96" s="541" t="str">
        <f t="shared" si="122"/>
        <v/>
      </c>
      <c r="AJ96" s="541" t="str">
        <f t="shared" si="122"/>
        <v/>
      </c>
      <c r="AK96" s="541" t="str">
        <f t="shared" si="123"/>
        <v/>
      </c>
      <c r="AL96" s="541" t="str">
        <f t="shared" si="123"/>
        <v/>
      </c>
      <c r="AM96" s="541" t="str">
        <f t="shared" si="123"/>
        <v/>
      </c>
      <c r="AN96" s="541" t="str">
        <f t="shared" si="123"/>
        <v/>
      </c>
      <c r="AO96" s="541" t="str">
        <f t="shared" si="123"/>
        <v/>
      </c>
      <c r="AP96" s="541" t="str">
        <f t="shared" si="123"/>
        <v/>
      </c>
      <c r="AQ96" s="541" t="str">
        <f t="shared" si="123"/>
        <v/>
      </c>
      <c r="AR96" s="541" t="str">
        <f t="shared" si="123"/>
        <v/>
      </c>
      <c r="AS96" s="541" t="str">
        <f t="shared" si="123"/>
        <v/>
      </c>
      <c r="AT96" s="541" t="str">
        <f t="shared" si="123"/>
        <v/>
      </c>
      <c r="AU96" s="541" t="str">
        <f t="shared" si="124"/>
        <v/>
      </c>
      <c r="AV96" s="541" t="str">
        <f t="shared" si="124"/>
        <v/>
      </c>
      <c r="AW96" s="541" t="str">
        <f t="shared" si="124"/>
        <v/>
      </c>
      <c r="AX96" s="541" t="str">
        <f t="shared" si="124"/>
        <v/>
      </c>
      <c r="AY96" s="541" t="str">
        <f t="shared" si="124"/>
        <v/>
      </c>
      <c r="AZ96" s="541" t="str">
        <f t="shared" si="124"/>
        <v/>
      </c>
      <c r="BA96" s="541" t="str">
        <f t="shared" si="124"/>
        <v/>
      </c>
      <c r="BB96" s="541" t="str">
        <f t="shared" si="124"/>
        <v/>
      </c>
      <c r="BC96" s="541" t="str">
        <f t="shared" si="124"/>
        <v/>
      </c>
      <c r="BD96" s="541" t="str">
        <f t="shared" si="124"/>
        <v/>
      </c>
    </row>
    <row r="97" spans="1:56" ht="14.25" customHeight="1" x14ac:dyDescent="0.2">
      <c r="A97" s="513">
        <f t="shared" si="119"/>
        <v>12</v>
      </c>
      <c r="B97" s="18" t="str">
        <v/>
      </c>
      <c r="C97" s="18" t="str">
        <v/>
      </c>
      <c r="D97" s="31"/>
      <c r="E97" s="255" t="str">
        <f t="shared" si="118"/>
        <v/>
      </c>
      <c r="F97" s="550"/>
      <c r="G97" s="541" t="str">
        <f t="shared" si="120"/>
        <v/>
      </c>
      <c r="H97" s="541" t="str">
        <f t="shared" si="120"/>
        <v/>
      </c>
      <c r="I97" s="541" t="str">
        <f t="shared" si="120"/>
        <v/>
      </c>
      <c r="J97" s="541" t="str">
        <f t="shared" si="120"/>
        <v/>
      </c>
      <c r="K97" s="541" t="str">
        <f t="shared" si="120"/>
        <v/>
      </c>
      <c r="L97" s="541" t="str">
        <f t="shared" si="120"/>
        <v/>
      </c>
      <c r="M97" s="541" t="str">
        <f t="shared" si="120"/>
        <v/>
      </c>
      <c r="N97" s="541" t="str">
        <f t="shared" si="120"/>
        <v/>
      </c>
      <c r="O97" s="541" t="str">
        <f t="shared" si="120"/>
        <v/>
      </c>
      <c r="P97" s="541" t="str">
        <f t="shared" si="120"/>
        <v/>
      </c>
      <c r="Q97" s="541" t="str">
        <f t="shared" si="121"/>
        <v/>
      </c>
      <c r="R97" s="541" t="str">
        <f t="shared" si="121"/>
        <v/>
      </c>
      <c r="S97" s="541" t="str">
        <f t="shared" si="121"/>
        <v/>
      </c>
      <c r="T97" s="541" t="str">
        <f t="shared" si="121"/>
        <v/>
      </c>
      <c r="U97" s="541" t="str">
        <f t="shared" si="121"/>
        <v/>
      </c>
      <c r="V97" s="541" t="str">
        <f t="shared" si="121"/>
        <v/>
      </c>
      <c r="W97" s="541" t="str">
        <f t="shared" si="121"/>
        <v/>
      </c>
      <c r="X97" s="541" t="str">
        <f t="shared" si="121"/>
        <v/>
      </c>
      <c r="Y97" s="541" t="str">
        <f t="shared" si="121"/>
        <v/>
      </c>
      <c r="Z97" s="541" t="str">
        <f t="shared" si="121"/>
        <v/>
      </c>
      <c r="AA97" s="541" t="str">
        <f t="shared" si="122"/>
        <v/>
      </c>
      <c r="AB97" s="541" t="str">
        <f t="shared" si="122"/>
        <v/>
      </c>
      <c r="AC97" s="541" t="str">
        <f t="shared" si="122"/>
        <v/>
      </c>
      <c r="AD97" s="541" t="str">
        <f t="shared" si="122"/>
        <v/>
      </c>
      <c r="AE97" s="541" t="str">
        <f t="shared" si="122"/>
        <v/>
      </c>
      <c r="AF97" s="541" t="str">
        <f t="shared" si="122"/>
        <v/>
      </c>
      <c r="AG97" s="541" t="str">
        <f t="shared" si="122"/>
        <v/>
      </c>
      <c r="AH97" s="541" t="str">
        <f t="shared" si="122"/>
        <v/>
      </c>
      <c r="AI97" s="541" t="str">
        <f t="shared" si="122"/>
        <v/>
      </c>
      <c r="AJ97" s="541" t="str">
        <f t="shared" si="122"/>
        <v/>
      </c>
      <c r="AK97" s="541" t="str">
        <f t="shared" si="123"/>
        <v/>
      </c>
      <c r="AL97" s="541" t="str">
        <f t="shared" si="123"/>
        <v/>
      </c>
      <c r="AM97" s="541" t="str">
        <f t="shared" si="123"/>
        <v/>
      </c>
      <c r="AN97" s="541" t="str">
        <f t="shared" si="123"/>
        <v/>
      </c>
      <c r="AO97" s="541" t="str">
        <f t="shared" si="123"/>
        <v/>
      </c>
      <c r="AP97" s="541" t="str">
        <f t="shared" si="123"/>
        <v/>
      </c>
      <c r="AQ97" s="541" t="str">
        <f t="shared" si="123"/>
        <v/>
      </c>
      <c r="AR97" s="541" t="str">
        <f t="shared" si="123"/>
        <v/>
      </c>
      <c r="AS97" s="541" t="str">
        <f t="shared" si="123"/>
        <v/>
      </c>
      <c r="AT97" s="541" t="str">
        <f t="shared" si="123"/>
        <v/>
      </c>
      <c r="AU97" s="541" t="str">
        <f t="shared" si="124"/>
        <v/>
      </c>
      <c r="AV97" s="541" t="str">
        <f t="shared" si="124"/>
        <v/>
      </c>
      <c r="AW97" s="541" t="str">
        <f t="shared" si="124"/>
        <v/>
      </c>
      <c r="AX97" s="541" t="str">
        <f t="shared" si="124"/>
        <v/>
      </c>
      <c r="AY97" s="541" t="str">
        <f t="shared" si="124"/>
        <v/>
      </c>
      <c r="AZ97" s="541" t="str">
        <f t="shared" si="124"/>
        <v/>
      </c>
      <c r="BA97" s="541" t="str">
        <f t="shared" si="124"/>
        <v/>
      </c>
      <c r="BB97" s="541" t="str">
        <f t="shared" si="124"/>
        <v/>
      </c>
      <c r="BC97" s="541" t="str">
        <f t="shared" si="124"/>
        <v/>
      </c>
      <c r="BD97" s="541" t="str">
        <f t="shared" si="124"/>
        <v/>
      </c>
    </row>
    <row r="98" spans="1:56" ht="14.25" customHeight="1" x14ac:dyDescent="0.2">
      <c r="A98" s="513">
        <f t="shared" si="119"/>
        <v>13</v>
      </c>
      <c r="B98" s="18" t="str">
        <v/>
      </c>
      <c r="C98" s="18" t="str">
        <v/>
      </c>
      <c r="D98" s="31"/>
      <c r="E98" s="255" t="str">
        <f t="shared" si="118"/>
        <v/>
      </c>
      <c r="F98" s="550"/>
      <c r="G98" s="541" t="str">
        <f t="shared" si="120"/>
        <v/>
      </c>
      <c r="H98" s="541" t="str">
        <f t="shared" si="120"/>
        <v/>
      </c>
      <c r="I98" s="541" t="str">
        <f t="shared" si="120"/>
        <v/>
      </c>
      <c r="J98" s="541" t="str">
        <f t="shared" si="120"/>
        <v/>
      </c>
      <c r="K98" s="541" t="str">
        <f t="shared" si="120"/>
        <v/>
      </c>
      <c r="L98" s="541" t="str">
        <f t="shared" si="120"/>
        <v/>
      </c>
      <c r="M98" s="541" t="str">
        <f t="shared" si="120"/>
        <v/>
      </c>
      <c r="N98" s="541" t="str">
        <f t="shared" si="120"/>
        <v/>
      </c>
      <c r="O98" s="541" t="str">
        <f t="shared" si="120"/>
        <v/>
      </c>
      <c r="P98" s="541" t="str">
        <f t="shared" si="120"/>
        <v/>
      </c>
      <c r="Q98" s="541" t="str">
        <f t="shared" si="121"/>
        <v/>
      </c>
      <c r="R98" s="541" t="str">
        <f t="shared" si="121"/>
        <v/>
      </c>
      <c r="S98" s="541" t="str">
        <f t="shared" si="121"/>
        <v/>
      </c>
      <c r="T98" s="541" t="str">
        <f t="shared" si="121"/>
        <v/>
      </c>
      <c r="U98" s="541" t="str">
        <f t="shared" si="121"/>
        <v/>
      </c>
      <c r="V98" s="541" t="str">
        <f t="shared" si="121"/>
        <v/>
      </c>
      <c r="W98" s="541" t="str">
        <f t="shared" si="121"/>
        <v/>
      </c>
      <c r="X98" s="541" t="str">
        <f t="shared" si="121"/>
        <v/>
      </c>
      <c r="Y98" s="541" t="str">
        <f t="shared" si="121"/>
        <v/>
      </c>
      <c r="Z98" s="541" t="str">
        <f t="shared" si="121"/>
        <v/>
      </c>
      <c r="AA98" s="541" t="str">
        <f t="shared" si="122"/>
        <v/>
      </c>
      <c r="AB98" s="541" t="str">
        <f t="shared" si="122"/>
        <v/>
      </c>
      <c r="AC98" s="541" t="str">
        <f t="shared" si="122"/>
        <v/>
      </c>
      <c r="AD98" s="541" t="str">
        <f t="shared" si="122"/>
        <v/>
      </c>
      <c r="AE98" s="541" t="str">
        <f t="shared" si="122"/>
        <v/>
      </c>
      <c r="AF98" s="541" t="str">
        <f t="shared" si="122"/>
        <v/>
      </c>
      <c r="AG98" s="541" t="str">
        <f t="shared" si="122"/>
        <v/>
      </c>
      <c r="AH98" s="541" t="str">
        <f t="shared" si="122"/>
        <v/>
      </c>
      <c r="AI98" s="541" t="str">
        <f t="shared" si="122"/>
        <v/>
      </c>
      <c r="AJ98" s="541" t="str">
        <f t="shared" si="122"/>
        <v/>
      </c>
      <c r="AK98" s="541" t="str">
        <f t="shared" si="123"/>
        <v/>
      </c>
      <c r="AL98" s="541" t="str">
        <f t="shared" si="123"/>
        <v/>
      </c>
      <c r="AM98" s="541" t="str">
        <f t="shared" si="123"/>
        <v/>
      </c>
      <c r="AN98" s="541" t="str">
        <f t="shared" si="123"/>
        <v/>
      </c>
      <c r="AO98" s="541" t="str">
        <f t="shared" si="123"/>
        <v/>
      </c>
      <c r="AP98" s="541" t="str">
        <f t="shared" si="123"/>
        <v/>
      </c>
      <c r="AQ98" s="541" t="str">
        <f t="shared" si="123"/>
        <v/>
      </c>
      <c r="AR98" s="541" t="str">
        <f t="shared" si="123"/>
        <v/>
      </c>
      <c r="AS98" s="541" t="str">
        <f t="shared" si="123"/>
        <v/>
      </c>
      <c r="AT98" s="541" t="str">
        <f t="shared" si="123"/>
        <v/>
      </c>
      <c r="AU98" s="541" t="str">
        <f t="shared" si="124"/>
        <v/>
      </c>
      <c r="AV98" s="541" t="str">
        <f t="shared" si="124"/>
        <v/>
      </c>
      <c r="AW98" s="541" t="str">
        <f t="shared" si="124"/>
        <v/>
      </c>
      <c r="AX98" s="541" t="str">
        <f t="shared" si="124"/>
        <v/>
      </c>
      <c r="AY98" s="541" t="str">
        <f t="shared" si="124"/>
        <v/>
      </c>
      <c r="AZ98" s="541" t="str">
        <f t="shared" si="124"/>
        <v/>
      </c>
      <c r="BA98" s="541" t="str">
        <f t="shared" si="124"/>
        <v/>
      </c>
      <c r="BB98" s="541" t="str">
        <f t="shared" si="124"/>
        <v/>
      </c>
      <c r="BC98" s="541" t="str">
        <f t="shared" si="124"/>
        <v/>
      </c>
      <c r="BD98" s="541" t="str">
        <f t="shared" si="124"/>
        <v/>
      </c>
    </row>
    <row r="99" spans="1:56" ht="14.25" customHeight="1" x14ac:dyDescent="0.2">
      <c r="A99" s="513">
        <f t="shared" si="119"/>
        <v>14</v>
      </c>
      <c r="B99" s="18" t="str">
        <v/>
      </c>
      <c r="C99" s="18" t="str">
        <v/>
      </c>
      <c r="D99" s="31"/>
      <c r="E99" s="255" t="str">
        <f t="shared" si="118"/>
        <v/>
      </c>
      <c r="F99" s="550"/>
      <c r="G99" s="541" t="str">
        <f t="shared" si="120"/>
        <v/>
      </c>
      <c r="H99" s="541" t="str">
        <f t="shared" si="120"/>
        <v/>
      </c>
      <c r="I99" s="541" t="str">
        <f t="shared" si="120"/>
        <v/>
      </c>
      <c r="J99" s="541" t="str">
        <f t="shared" si="120"/>
        <v/>
      </c>
      <c r="K99" s="541" t="str">
        <f t="shared" si="120"/>
        <v/>
      </c>
      <c r="L99" s="541" t="str">
        <f t="shared" si="120"/>
        <v/>
      </c>
      <c r="M99" s="541" t="str">
        <f t="shared" si="120"/>
        <v/>
      </c>
      <c r="N99" s="541" t="str">
        <f t="shared" si="120"/>
        <v/>
      </c>
      <c r="O99" s="541" t="str">
        <f t="shared" si="120"/>
        <v/>
      </c>
      <c r="P99" s="541" t="str">
        <f t="shared" si="120"/>
        <v/>
      </c>
      <c r="Q99" s="541" t="str">
        <f t="shared" si="121"/>
        <v/>
      </c>
      <c r="R99" s="541" t="str">
        <f t="shared" si="121"/>
        <v/>
      </c>
      <c r="S99" s="541" t="str">
        <f t="shared" si="121"/>
        <v/>
      </c>
      <c r="T99" s="541" t="str">
        <f t="shared" si="121"/>
        <v/>
      </c>
      <c r="U99" s="541" t="str">
        <f t="shared" si="121"/>
        <v/>
      </c>
      <c r="V99" s="541" t="str">
        <f t="shared" si="121"/>
        <v/>
      </c>
      <c r="W99" s="541" t="str">
        <f t="shared" si="121"/>
        <v/>
      </c>
      <c r="X99" s="541" t="str">
        <f t="shared" si="121"/>
        <v/>
      </c>
      <c r="Y99" s="541" t="str">
        <f t="shared" si="121"/>
        <v/>
      </c>
      <c r="Z99" s="541" t="str">
        <f t="shared" si="121"/>
        <v/>
      </c>
      <c r="AA99" s="541" t="str">
        <f t="shared" si="122"/>
        <v/>
      </c>
      <c r="AB99" s="541" t="str">
        <f t="shared" si="122"/>
        <v/>
      </c>
      <c r="AC99" s="541" t="str">
        <f t="shared" si="122"/>
        <v/>
      </c>
      <c r="AD99" s="541" t="str">
        <f t="shared" si="122"/>
        <v/>
      </c>
      <c r="AE99" s="541" t="str">
        <f t="shared" si="122"/>
        <v/>
      </c>
      <c r="AF99" s="541" t="str">
        <f t="shared" si="122"/>
        <v/>
      </c>
      <c r="AG99" s="541" t="str">
        <f t="shared" si="122"/>
        <v/>
      </c>
      <c r="AH99" s="541" t="str">
        <f t="shared" si="122"/>
        <v/>
      </c>
      <c r="AI99" s="541" t="str">
        <f t="shared" si="122"/>
        <v/>
      </c>
      <c r="AJ99" s="541" t="str">
        <f t="shared" si="122"/>
        <v/>
      </c>
      <c r="AK99" s="541" t="str">
        <f t="shared" si="123"/>
        <v/>
      </c>
      <c r="AL99" s="541" t="str">
        <f t="shared" si="123"/>
        <v/>
      </c>
      <c r="AM99" s="541" t="str">
        <f t="shared" si="123"/>
        <v/>
      </c>
      <c r="AN99" s="541" t="str">
        <f t="shared" si="123"/>
        <v/>
      </c>
      <c r="AO99" s="541" t="str">
        <f t="shared" si="123"/>
        <v/>
      </c>
      <c r="AP99" s="541" t="str">
        <f t="shared" si="123"/>
        <v/>
      </c>
      <c r="AQ99" s="541" t="str">
        <f t="shared" si="123"/>
        <v/>
      </c>
      <c r="AR99" s="541" t="str">
        <f t="shared" si="123"/>
        <v/>
      </c>
      <c r="AS99" s="541" t="str">
        <f t="shared" si="123"/>
        <v/>
      </c>
      <c r="AT99" s="541" t="str">
        <f t="shared" si="123"/>
        <v/>
      </c>
      <c r="AU99" s="541" t="str">
        <f t="shared" si="124"/>
        <v/>
      </c>
      <c r="AV99" s="541" t="str">
        <f t="shared" si="124"/>
        <v/>
      </c>
      <c r="AW99" s="541" t="str">
        <f t="shared" si="124"/>
        <v/>
      </c>
      <c r="AX99" s="541" t="str">
        <f t="shared" si="124"/>
        <v/>
      </c>
      <c r="AY99" s="541" t="str">
        <f t="shared" si="124"/>
        <v/>
      </c>
      <c r="AZ99" s="541" t="str">
        <f t="shared" si="124"/>
        <v/>
      </c>
      <c r="BA99" s="541" t="str">
        <f t="shared" si="124"/>
        <v/>
      </c>
      <c r="BB99" s="541" t="str">
        <f t="shared" si="124"/>
        <v/>
      </c>
      <c r="BC99" s="541" t="str">
        <f t="shared" si="124"/>
        <v/>
      </c>
      <c r="BD99" s="541" t="str">
        <f t="shared" si="124"/>
        <v/>
      </c>
    </row>
    <row r="100" spans="1:56" ht="14.25" customHeight="1" x14ac:dyDescent="0.2">
      <c r="A100" s="513">
        <f t="shared" si="119"/>
        <v>15</v>
      </c>
      <c r="B100" s="18" t="str">
        <v/>
      </c>
      <c r="C100" s="18" t="str">
        <v/>
      </c>
      <c r="D100" s="31"/>
      <c r="E100" s="255" t="str">
        <f t="shared" si="118"/>
        <v/>
      </c>
      <c r="F100" s="550"/>
      <c r="G100" s="541" t="str">
        <f t="shared" si="120"/>
        <v/>
      </c>
      <c r="H100" s="541" t="str">
        <f t="shared" si="120"/>
        <v/>
      </c>
      <c r="I100" s="541" t="str">
        <f t="shared" si="120"/>
        <v/>
      </c>
      <c r="J100" s="541" t="str">
        <f t="shared" si="120"/>
        <v/>
      </c>
      <c r="K100" s="541" t="str">
        <f t="shared" si="120"/>
        <v/>
      </c>
      <c r="L100" s="541" t="str">
        <f t="shared" si="120"/>
        <v/>
      </c>
      <c r="M100" s="541" t="str">
        <f t="shared" si="120"/>
        <v/>
      </c>
      <c r="N100" s="541" t="str">
        <f t="shared" si="120"/>
        <v/>
      </c>
      <c r="O100" s="541" t="str">
        <f t="shared" si="120"/>
        <v/>
      </c>
      <c r="P100" s="541" t="str">
        <f t="shared" si="120"/>
        <v/>
      </c>
      <c r="Q100" s="541" t="str">
        <f t="shared" si="121"/>
        <v/>
      </c>
      <c r="R100" s="541" t="str">
        <f t="shared" si="121"/>
        <v/>
      </c>
      <c r="S100" s="541" t="str">
        <f t="shared" si="121"/>
        <v/>
      </c>
      <c r="T100" s="541" t="str">
        <f t="shared" si="121"/>
        <v/>
      </c>
      <c r="U100" s="541" t="str">
        <f t="shared" si="121"/>
        <v/>
      </c>
      <c r="V100" s="541" t="str">
        <f t="shared" si="121"/>
        <v/>
      </c>
      <c r="W100" s="541" t="str">
        <f t="shared" si="121"/>
        <v/>
      </c>
      <c r="X100" s="541" t="str">
        <f t="shared" si="121"/>
        <v/>
      </c>
      <c r="Y100" s="541" t="str">
        <f t="shared" si="121"/>
        <v/>
      </c>
      <c r="Z100" s="541" t="str">
        <f t="shared" si="121"/>
        <v/>
      </c>
      <c r="AA100" s="541" t="str">
        <f t="shared" si="122"/>
        <v/>
      </c>
      <c r="AB100" s="541" t="str">
        <f t="shared" si="122"/>
        <v/>
      </c>
      <c r="AC100" s="541" t="str">
        <f t="shared" si="122"/>
        <v/>
      </c>
      <c r="AD100" s="541" t="str">
        <f t="shared" si="122"/>
        <v/>
      </c>
      <c r="AE100" s="541" t="str">
        <f t="shared" si="122"/>
        <v/>
      </c>
      <c r="AF100" s="541" t="str">
        <f t="shared" si="122"/>
        <v/>
      </c>
      <c r="AG100" s="541" t="str">
        <f t="shared" si="122"/>
        <v/>
      </c>
      <c r="AH100" s="541" t="str">
        <f t="shared" si="122"/>
        <v/>
      </c>
      <c r="AI100" s="541" t="str">
        <f t="shared" si="122"/>
        <v/>
      </c>
      <c r="AJ100" s="541" t="str">
        <f t="shared" si="122"/>
        <v/>
      </c>
      <c r="AK100" s="541" t="str">
        <f t="shared" si="123"/>
        <v/>
      </c>
      <c r="AL100" s="541" t="str">
        <f t="shared" si="123"/>
        <v/>
      </c>
      <c r="AM100" s="541" t="str">
        <f t="shared" si="123"/>
        <v/>
      </c>
      <c r="AN100" s="541" t="str">
        <f t="shared" si="123"/>
        <v/>
      </c>
      <c r="AO100" s="541" t="str">
        <f t="shared" si="123"/>
        <v/>
      </c>
      <c r="AP100" s="541" t="str">
        <f t="shared" si="123"/>
        <v/>
      </c>
      <c r="AQ100" s="541" t="str">
        <f t="shared" si="123"/>
        <v/>
      </c>
      <c r="AR100" s="541" t="str">
        <f t="shared" si="123"/>
        <v/>
      </c>
      <c r="AS100" s="541" t="str">
        <f t="shared" si="123"/>
        <v/>
      </c>
      <c r="AT100" s="541" t="str">
        <f t="shared" si="123"/>
        <v/>
      </c>
      <c r="AU100" s="541" t="str">
        <f t="shared" si="124"/>
        <v/>
      </c>
      <c r="AV100" s="541" t="str">
        <f t="shared" si="124"/>
        <v/>
      </c>
      <c r="AW100" s="541" t="str">
        <f t="shared" si="124"/>
        <v/>
      </c>
      <c r="AX100" s="541" t="str">
        <f t="shared" si="124"/>
        <v/>
      </c>
      <c r="AY100" s="541" t="str">
        <f t="shared" si="124"/>
        <v/>
      </c>
      <c r="AZ100" s="541" t="str">
        <f t="shared" si="124"/>
        <v/>
      </c>
      <c r="BA100" s="541" t="str">
        <f t="shared" si="124"/>
        <v/>
      </c>
      <c r="BB100" s="541" t="str">
        <f t="shared" si="124"/>
        <v/>
      </c>
      <c r="BC100" s="541" t="str">
        <f t="shared" si="124"/>
        <v/>
      </c>
      <c r="BD100" s="541" t="str">
        <f t="shared" si="124"/>
        <v/>
      </c>
    </row>
    <row r="101" spans="1:56" ht="14.25" customHeight="1" x14ac:dyDescent="0.2">
      <c r="A101" s="513">
        <f t="shared" si="119"/>
        <v>16</v>
      </c>
      <c r="B101" s="18" t="str">
        <v/>
      </c>
      <c r="C101" s="18" t="str">
        <v/>
      </c>
      <c r="D101" s="31"/>
      <c r="E101" s="255" t="str">
        <f t="shared" si="118"/>
        <v/>
      </c>
      <c r="F101" s="550"/>
      <c r="G101" s="541" t="str">
        <f t="shared" si="120"/>
        <v/>
      </c>
      <c r="H101" s="541" t="str">
        <f t="shared" si="120"/>
        <v/>
      </c>
      <c r="I101" s="541" t="str">
        <f t="shared" si="120"/>
        <v/>
      </c>
      <c r="J101" s="541" t="str">
        <f t="shared" si="120"/>
        <v/>
      </c>
      <c r="K101" s="541" t="str">
        <f t="shared" si="120"/>
        <v/>
      </c>
      <c r="L101" s="541" t="str">
        <f t="shared" si="120"/>
        <v/>
      </c>
      <c r="M101" s="541" t="str">
        <f t="shared" si="120"/>
        <v/>
      </c>
      <c r="N101" s="541" t="str">
        <f t="shared" si="120"/>
        <v/>
      </c>
      <c r="O101" s="541" t="str">
        <f t="shared" si="120"/>
        <v/>
      </c>
      <c r="P101" s="541" t="str">
        <f t="shared" si="120"/>
        <v/>
      </c>
      <c r="Q101" s="541" t="str">
        <f t="shared" si="121"/>
        <v/>
      </c>
      <c r="R101" s="541" t="str">
        <f t="shared" si="121"/>
        <v/>
      </c>
      <c r="S101" s="541" t="str">
        <f t="shared" si="121"/>
        <v/>
      </c>
      <c r="T101" s="541" t="str">
        <f t="shared" si="121"/>
        <v/>
      </c>
      <c r="U101" s="541" t="str">
        <f t="shared" si="121"/>
        <v/>
      </c>
      <c r="V101" s="541" t="str">
        <f t="shared" si="121"/>
        <v/>
      </c>
      <c r="W101" s="541" t="str">
        <f t="shared" si="121"/>
        <v/>
      </c>
      <c r="X101" s="541" t="str">
        <f t="shared" si="121"/>
        <v/>
      </c>
      <c r="Y101" s="541" t="str">
        <f t="shared" si="121"/>
        <v/>
      </c>
      <c r="Z101" s="541" t="str">
        <f t="shared" si="121"/>
        <v/>
      </c>
      <c r="AA101" s="541" t="str">
        <f t="shared" si="122"/>
        <v/>
      </c>
      <c r="AB101" s="541" t="str">
        <f t="shared" si="122"/>
        <v/>
      </c>
      <c r="AC101" s="541" t="str">
        <f t="shared" si="122"/>
        <v/>
      </c>
      <c r="AD101" s="541" t="str">
        <f t="shared" si="122"/>
        <v/>
      </c>
      <c r="AE101" s="541" t="str">
        <f t="shared" si="122"/>
        <v/>
      </c>
      <c r="AF101" s="541" t="str">
        <f t="shared" si="122"/>
        <v/>
      </c>
      <c r="AG101" s="541" t="str">
        <f t="shared" si="122"/>
        <v/>
      </c>
      <c r="AH101" s="541" t="str">
        <f t="shared" si="122"/>
        <v/>
      </c>
      <c r="AI101" s="541" t="str">
        <f t="shared" si="122"/>
        <v/>
      </c>
      <c r="AJ101" s="541" t="str">
        <f t="shared" si="122"/>
        <v/>
      </c>
      <c r="AK101" s="541" t="str">
        <f t="shared" si="123"/>
        <v/>
      </c>
      <c r="AL101" s="541" t="str">
        <f t="shared" si="123"/>
        <v/>
      </c>
      <c r="AM101" s="541" t="str">
        <f t="shared" si="123"/>
        <v/>
      </c>
      <c r="AN101" s="541" t="str">
        <f t="shared" si="123"/>
        <v/>
      </c>
      <c r="AO101" s="541" t="str">
        <f t="shared" si="123"/>
        <v/>
      </c>
      <c r="AP101" s="541" t="str">
        <f t="shared" si="123"/>
        <v/>
      </c>
      <c r="AQ101" s="541" t="str">
        <f t="shared" si="123"/>
        <v/>
      </c>
      <c r="AR101" s="541" t="str">
        <f t="shared" si="123"/>
        <v/>
      </c>
      <c r="AS101" s="541" t="str">
        <f t="shared" si="123"/>
        <v/>
      </c>
      <c r="AT101" s="541" t="str">
        <f t="shared" si="123"/>
        <v/>
      </c>
      <c r="AU101" s="541" t="str">
        <f t="shared" si="124"/>
        <v/>
      </c>
      <c r="AV101" s="541" t="str">
        <f t="shared" si="124"/>
        <v/>
      </c>
      <c r="AW101" s="541" t="str">
        <f t="shared" si="124"/>
        <v/>
      </c>
      <c r="AX101" s="541" t="str">
        <f t="shared" si="124"/>
        <v/>
      </c>
      <c r="AY101" s="541" t="str">
        <f t="shared" si="124"/>
        <v/>
      </c>
      <c r="AZ101" s="541" t="str">
        <f t="shared" si="124"/>
        <v/>
      </c>
      <c r="BA101" s="541" t="str">
        <f t="shared" si="124"/>
        <v/>
      </c>
      <c r="BB101" s="541" t="str">
        <f t="shared" si="124"/>
        <v/>
      </c>
      <c r="BC101" s="541" t="str">
        <f t="shared" si="124"/>
        <v/>
      </c>
      <c r="BD101" s="541" t="str">
        <f t="shared" si="124"/>
        <v/>
      </c>
    </row>
    <row r="102" spans="1:56" ht="14.25" customHeight="1" x14ac:dyDescent="0.2">
      <c r="A102" s="513">
        <f t="shared" si="119"/>
        <v>17</v>
      </c>
      <c r="B102" s="18" t="str">
        <v/>
      </c>
      <c r="C102" s="18" t="str">
        <v/>
      </c>
      <c r="D102" s="31"/>
      <c r="E102" s="255" t="str">
        <f t="shared" si="118"/>
        <v/>
      </c>
      <c r="F102" s="550"/>
      <c r="G102" s="541" t="str">
        <f t="shared" si="120"/>
        <v/>
      </c>
      <c r="H102" s="541" t="str">
        <f t="shared" si="120"/>
        <v/>
      </c>
      <c r="I102" s="541" t="str">
        <f t="shared" si="120"/>
        <v/>
      </c>
      <c r="J102" s="541" t="str">
        <f t="shared" si="120"/>
        <v/>
      </c>
      <c r="K102" s="541" t="str">
        <f t="shared" si="120"/>
        <v/>
      </c>
      <c r="L102" s="541" t="str">
        <f t="shared" si="120"/>
        <v/>
      </c>
      <c r="M102" s="541" t="str">
        <f t="shared" si="120"/>
        <v/>
      </c>
      <c r="N102" s="541" t="str">
        <f t="shared" si="120"/>
        <v/>
      </c>
      <c r="O102" s="541" t="str">
        <f t="shared" si="120"/>
        <v/>
      </c>
      <c r="P102" s="541" t="str">
        <f t="shared" si="120"/>
        <v/>
      </c>
      <c r="Q102" s="541" t="str">
        <f t="shared" si="121"/>
        <v/>
      </c>
      <c r="R102" s="541" t="str">
        <f t="shared" si="121"/>
        <v/>
      </c>
      <c r="S102" s="541" t="str">
        <f t="shared" si="121"/>
        <v/>
      </c>
      <c r="T102" s="541" t="str">
        <f t="shared" si="121"/>
        <v/>
      </c>
      <c r="U102" s="541" t="str">
        <f t="shared" si="121"/>
        <v/>
      </c>
      <c r="V102" s="541" t="str">
        <f t="shared" si="121"/>
        <v/>
      </c>
      <c r="W102" s="541" t="str">
        <f t="shared" si="121"/>
        <v/>
      </c>
      <c r="X102" s="541" t="str">
        <f t="shared" si="121"/>
        <v/>
      </c>
      <c r="Y102" s="541" t="str">
        <f t="shared" si="121"/>
        <v/>
      </c>
      <c r="Z102" s="541" t="str">
        <f t="shared" si="121"/>
        <v/>
      </c>
      <c r="AA102" s="541" t="str">
        <f t="shared" si="122"/>
        <v/>
      </c>
      <c r="AB102" s="541" t="str">
        <f t="shared" si="122"/>
        <v/>
      </c>
      <c r="AC102" s="541" t="str">
        <f t="shared" si="122"/>
        <v/>
      </c>
      <c r="AD102" s="541" t="str">
        <f t="shared" si="122"/>
        <v/>
      </c>
      <c r="AE102" s="541" t="str">
        <f t="shared" si="122"/>
        <v/>
      </c>
      <c r="AF102" s="541" t="str">
        <f t="shared" si="122"/>
        <v/>
      </c>
      <c r="AG102" s="541" t="str">
        <f t="shared" si="122"/>
        <v/>
      </c>
      <c r="AH102" s="541" t="str">
        <f t="shared" si="122"/>
        <v/>
      </c>
      <c r="AI102" s="541" t="str">
        <f t="shared" si="122"/>
        <v/>
      </c>
      <c r="AJ102" s="541" t="str">
        <f t="shared" si="122"/>
        <v/>
      </c>
      <c r="AK102" s="541" t="str">
        <f t="shared" si="123"/>
        <v/>
      </c>
      <c r="AL102" s="541" t="str">
        <f t="shared" si="123"/>
        <v/>
      </c>
      <c r="AM102" s="541" t="str">
        <f t="shared" si="123"/>
        <v/>
      </c>
      <c r="AN102" s="541" t="str">
        <f t="shared" si="123"/>
        <v/>
      </c>
      <c r="AO102" s="541" t="str">
        <f t="shared" si="123"/>
        <v/>
      </c>
      <c r="AP102" s="541" t="str">
        <f t="shared" si="123"/>
        <v/>
      </c>
      <c r="AQ102" s="541" t="str">
        <f t="shared" si="123"/>
        <v/>
      </c>
      <c r="AR102" s="541" t="str">
        <f t="shared" si="123"/>
        <v/>
      </c>
      <c r="AS102" s="541" t="str">
        <f t="shared" si="123"/>
        <v/>
      </c>
      <c r="AT102" s="541" t="str">
        <f t="shared" si="123"/>
        <v/>
      </c>
      <c r="AU102" s="541" t="str">
        <f t="shared" si="124"/>
        <v/>
      </c>
      <c r="AV102" s="541" t="str">
        <f t="shared" si="124"/>
        <v/>
      </c>
      <c r="AW102" s="541" t="str">
        <f t="shared" si="124"/>
        <v/>
      </c>
      <c r="AX102" s="541" t="str">
        <f t="shared" si="124"/>
        <v/>
      </c>
      <c r="AY102" s="541" t="str">
        <f t="shared" si="124"/>
        <v/>
      </c>
      <c r="AZ102" s="541" t="str">
        <f t="shared" si="124"/>
        <v/>
      </c>
      <c r="BA102" s="541" t="str">
        <f t="shared" si="124"/>
        <v/>
      </c>
      <c r="BB102" s="541" t="str">
        <f t="shared" si="124"/>
        <v/>
      </c>
      <c r="BC102" s="541" t="str">
        <f t="shared" si="124"/>
        <v/>
      </c>
      <c r="BD102" s="541" t="str">
        <f t="shared" si="124"/>
        <v/>
      </c>
    </row>
    <row r="103" spans="1:56" ht="14.25" customHeight="1" x14ac:dyDescent="0.2">
      <c r="A103" s="513">
        <f t="shared" si="119"/>
        <v>18</v>
      </c>
      <c r="B103" s="18" t="str">
        <v/>
      </c>
      <c r="C103" s="18" t="str">
        <v/>
      </c>
      <c r="D103" s="31"/>
      <c r="E103" s="255" t="str">
        <f t="shared" si="118"/>
        <v/>
      </c>
      <c r="F103" s="550"/>
      <c r="G103" s="541" t="str">
        <f t="shared" si="120"/>
        <v/>
      </c>
      <c r="H103" s="541" t="str">
        <f t="shared" si="120"/>
        <v/>
      </c>
      <c r="I103" s="541" t="str">
        <f t="shared" si="120"/>
        <v/>
      </c>
      <c r="J103" s="541" t="str">
        <f t="shared" si="120"/>
        <v/>
      </c>
      <c r="K103" s="541" t="str">
        <f t="shared" si="120"/>
        <v/>
      </c>
      <c r="L103" s="541" t="str">
        <f t="shared" si="120"/>
        <v/>
      </c>
      <c r="M103" s="541" t="str">
        <f t="shared" si="120"/>
        <v/>
      </c>
      <c r="N103" s="541" t="str">
        <f t="shared" si="120"/>
        <v/>
      </c>
      <c r="O103" s="541" t="str">
        <f t="shared" si="120"/>
        <v/>
      </c>
      <c r="P103" s="541" t="str">
        <f t="shared" si="120"/>
        <v/>
      </c>
      <c r="Q103" s="541" t="str">
        <f t="shared" si="121"/>
        <v/>
      </c>
      <c r="R103" s="541" t="str">
        <f t="shared" si="121"/>
        <v/>
      </c>
      <c r="S103" s="541" t="str">
        <f t="shared" si="121"/>
        <v/>
      </c>
      <c r="T103" s="541" t="str">
        <f t="shared" si="121"/>
        <v/>
      </c>
      <c r="U103" s="541" t="str">
        <f t="shared" si="121"/>
        <v/>
      </c>
      <c r="V103" s="541" t="str">
        <f t="shared" si="121"/>
        <v/>
      </c>
      <c r="W103" s="541" t="str">
        <f t="shared" si="121"/>
        <v/>
      </c>
      <c r="X103" s="541" t="str">
        <f t="shared" si="121"/>
        <v/>
      </c>
      <c r="Y103" s="541" t="str">
        <f t="shared" si="121"/>
        <v/>
      </c>
      <c r="Z103" s="541" t="str">
        <f t="shared" si="121"/>
        <v/>
      </c>
      <c r="AA103" s="541" t="str">
        <f t="shared" si="122"/>
        <v/>
      </c>
      <c r="AB103" s="541" t="str">
        <f t="shared" si="122"/>
        <v/>
      </c>
      <c r="AC103" s="541" t="str">
        <f t="shared" si="122"/>
        <v/>
      </c>
      <c r="AD103" s="541" t="str">
        <f t="shared" si="122"/>
        <v/>
      </c>
      <c r="AE103" s="541" t="str">
        <f t="shared" si="122"/>
        <v/>
      </c>
      <c r="AF103" s="541" t="str">
        <f t="shared" si="122"/>
        <v/>
      </c>
      <c r="AG103" s="541" t="str">
        <f t="shared" si="122"/>
        <v/>
      </c>
      <c r="AH103" s="541" t="str">
        <f t="shared" si="122"/>
        <v/>
      </c>
      <c r="AI103" s="541" t="str">
        <f t="shared" si="122"/>
        <v/>
      </c>
      <c r="AJ103" s="541" t="str">
        <f t="shared" si="122"/>
        <v/>
      </c>
      <c r="AK103" s="541" t="str">
        <f t="shared" si="123"/>
        <v/>
      </c>
      <c r="AL103" s="541" t="str">
        <f t="shared" si="123"/>
        <v/>
      </c>
      <c r="AM103" s="541" t="str">
        <f t="shared" si="123"/>
        <v/>
      </c>
      <c r="AN103" s="541" t="str">
        <f t="shared" si="123"/>
        <v/>
      </c>
      <c r="AO103" s="541" t="str">
        <f t="shared" si="123"/>
        <v/>
      </c>
      <c r="AP103" s="541" t="str">
        <f t="shared" si="123"/>
        <v/>
      </c>
      <c r="AQ103" s="541" t="str">
        <f t="shared" si="123"/>
        <v/>
      </c>
      <c r="AR103" s="541" t="str">
        <f t="shared" si="123"/>
        <v/>
      </c>
      <c r="AS103" s="541" t="str">
        <f t="shared" si="123"/>
        <v/>
      </c>
      <c r="AT103" s="541" t="str">
        <f t="shared" si="123"/>
        <v/>
      </c>
      <c r="AU103" s="541" t="str">
        <f t="shared" si="124"/>
        <v/>
      </c>
      <c r="AV103" s="541" t="str">
        <f t="shared" si="124"/>
        <v/>
      </c>
      <c r="AW103" s="541" t="str">
        <f t="shared" si="124"/>
        <v/>
      </c>
      <c r="AX103" s="541" t="str">
        <f t="shared" si="124"/>
        <v/>
      </c>
      <c r="AY103" s="541" t="str">
        <f t="shared" si="124"/>
        <v/>
      </c>
      <c r="AZ103" s="541" t="str">
        <f t="shared" si="124"/>
        <v/>
      </c>
      <c r="BA103" s="541" t="str">
        <f t="shared" si="124"/>
        <v/>
      </c>
      <c r="BB103" s="541" t="str">
        <f t="shared" si="124"/>
        <v/>
      </c>
      <c r="BC103" s="541" t="str">
        <f t="shared" si="124"/>
        <v/>
      </c>
      <c r="BD103" s="541" t="str">
        <f t="shared" si="124"/>
        <v/>
      </c>
    </row>
    <row r="104" spans="1:56" ht="14.25" customHeight="1" x14ac:dyDescent="0.2">
      <c r="A104" s="513">
        <f t="shared" si="119"/>
        <v>19</v>
      </c>
      <c r="B104" s="18" t="str">
        <v/>
      </c>
      <c r="C104" s="18" t="str">
        <v/>
      </c>
      <c r="D104" s="31"/>
      <c r="E104" s="255" t="str">
        <f t="shared" si="118"/>
        <v/>
      </c>
      <c r="F104" s="550"/>
      <c r="G104" s="541" t="str">
        <f t="shared" si="120"/>
        <v/>
      </c>
      <c r="H104" s="541" t="str">
        <f t="shared" si="120"/>
        <v/>
      </c>
      <c r="I104" s="541" t="str">
        <f t="shared" si="120"/>
        <v/>
      </c>
      <c r="J104" s="541" t="str">
        <f t="shared" si="120"/>
        <v/>
      </c>
      <c r="K104" s="541" t="str">
        <f t="shared" si="120"/>
        <v/>
      </c>
      <c r="L104" s="541" t="str">
        <f t="shared" si="120"/>
        <v/>
      </c>
      <c r="M104" s="541" t="str">
        <f t="shared" si="120"/>
        <v/>
      </c>
      <c r="N104" s="541" t="str">
        <f t="shared" si="120"/>
        <v/>
      </c>
      <c r="O104" s="541" t="str">
        <f t="shared" si="120"/>
        <v/>
      </c>
      <c r="P104" s="541" t="str">
        <f t="shared" si="120"/>
        <v/>
      </c>
      <c r="Q104" s="541" t="str">
        <f t="shared" si="121"/>
        <v/>
      </c>
      <c r="R104" s="541" t="str">
        <f t="shared" si="121"/>
        <v/>
      </c>
      <c r="S104" s="541" t="str">
        <f t="shared" si="121"/>
        <v/>
      </c>
      <c r="T104" s="541" t="str">
        <f t="shared" si="121"/>
        <v/>
      </c>
      <c r="U104" s="541" t="str">
        <f t="shared" si="121"/>
        <v/>
      </c>
      <c r="V104" s="541" t="str">
        <f t="shared" si="121"/>
        <v/>
      </c>
      <c r="W104" s="541" t="str">
        <f t="shared" si="121"/>
        <v/>
      </c>
      <c r="X104" s="541" t="str">
        <f t="shared" si="121"/>
        <v/>
      </c>
      <c r="Y104" s="541" t="str">
        <f t="shared" si="121"/>
        <v/>
      </c>
      <c r="Z104" s="541" t="str">
        <f t="shared" si="121"/>
        <v/>
      </c>
      <c r="AA104" s="541" t="str">
        <f t="shared" si="122"/>
        <v/>
      </c>
      <c r="AB104" s="541" t="str">
        <f t="shared" si="122"/>
        <v/>
      </c>
      <c r="AC104" s="541" t="str">
        <f t="shared" si="122"/>
        <v/>
      </c>
      <c r="AD104" s="541" t="str">
        <f t="shared" si="122"/>
        <v/>
      </c>
      <c r="AE104" s="541" t="str">
        <f t="shared" si="122"/>
        <v/>
      </c>
      <c r="AF104" s="541" t="str">
        <f t="shared" si="122"/>
        <v/>
      </c>
      <c r="AG104" s="541" t="str">
        <f t="shared" si="122"/>
        <v/>
      </c>
      <c r="AH104" s="541" t="str">
        <f t="shared" si="122"/>
        <v/>
      </c>
      <c r="AI104" s="541" t="str">
        <f t="shared" si="122"/>
        <v/>
      </c>
      <c r="AJ104" s="541" t="str">
        <f t="shared" si="122"/>
        <v/>
      </c>
      <c r="AK104" s="541" t="str">
        <f t="shared" si="123"/>
        <v/>
      </c>
      <c r="AL104" s="541" t="str">
        <f t="shared" si="123"/>
        <v/>
      </c>
      <c r="AM104" s="541" t="str">
        <f t="shared" si="123"/>
        <v/>
      </c>
      <c r="AN104" s="541" t="str">
        <f t="shared" si="123"/>
        <v/>
      </c>
      <c r="AO104" s="541" t="str">
        <f t="shared" si="123"/>
        <v/>
      </c>
      <c r="AP104" s="541" t="str">
        <f t="shared" si="123"/>
        <v/>
      </c>
      <c r="AQ104" s="541" t="str">
        <f t="shared" si="123"/>
        <v/>
      </c>
      <c r="AR104" s="541" t="str">
        <f t="shared" si="123"/>
        <v/>
      </c>
      <c r="AS104" s="541" t="str">
        <f t="shared" si="123"/>
        <v/>
      </c>
      <c r="AT104" s="541" t="str">
        <f t="shared" si="123"/>
        <v/>
      </c>
      <c r="AU104" s="541" t="str">
        <f t="shared" si="124"/>
        <v/>
      </c>
      <c r="AV104" s="541" t="str">
        <f t="shared" si="124"/>
        <v/>
      </c>
      <c r="AW104" s="541" t="str">
        <f t="shared" si="124"/>
        <v/>
      </c>
      <c r="AX104" s="541" t="str">
        <f t="shared" si="124"/>
        <v/>
      </c>
      <c r="AY104" s="541" t="str">
        <f t="shared" si="124"/>
        <v/>
      </c>
      <c r="AZ104" s="541" t="str">
        <f t="shared" si="124"/>
        <v/>
      </c>
      <c r="BA104" s="541" t="str">
        <f t="shared" si="124"/>
        <v/>
      </c>
      <c r="BB104" s="541" t="str">
        <f t="shared" si="124"/>
        <v/>
      </c>
      <c r="BC104" s="541" t="str">
        <f t="shared" si="124"/>
        <v/>
      </c>
      <c r="BD104" s="541" t="str">
        <f t="shared" si="124"/>
        <v/>
      </c>
    </row>
    <row r="105" spans="1:56" ht="14.25" customHeight="1" x14ac:dyDescent="0.2">
      <c r="A105" s="513">
        <f t="shared" si="119"/>
        <v>20</v>
      </c>
      <c r="B105" s="18" t="str">
        <v/>
      </c>
      <c r="C105" s="18" t="str">
        <v/>
      </c>
      <c r="D105" s="31"/>
      <c r="E105" s="255" t="str">
        <f t="shared" si="118"/>
        <v/>
      </c>
      <c r="F105" s="550"/>
      <c r="G105" s="541" t="str">
        <f t="shared" ref="G105:P110" si="125">IF($C105&lt;&gt;"",INDEX(CA_zero_disc_fact,MATCH($C105,CA_currencies,0),1+G$84),"")</f>
        <v/>
      </c>
      <c r="H105" s="541" t="str">
        <f t="shared" si="125"/>
        <v/>
      </c>
      <c r="I105" s="541" t="str">
        <f t="shared" si="125"/>
        <v/>
      </c>
      <c r="J105" s="541" t="str">
        <f t="shared" si="125"/>
        <v/>
      </c>
      <c r="K105" s="541" t="str">
        <f t="shared" si="125"/>
        <v/>
      </c>
      <c r="L105" s="541" t="str">
        <f t="shared" si="125"/>
        <v/>
      </c>
      <c r="M105" s="541" t="str">
        <f t="shared" si="125"/>
        <v/>
      </c>
      <c r="N105" s="541" t="str">
        <f t="shared" si="125"/>
        <v/>
      </c>
      <c r="O105" s="541" t="str">
        <f t="shared" si="125"/>
        <v/>
      </c>
      <c r="P105" s="541" t="str">
        <f t="shared" si="125"/>
        <v/>
      </c>
      <c r="Q105" s="541" t="str">
        <f t="shared" ref="Q105:Z110" si="126">IF($C105&lt;&gt;"",INDEX(CA_zero_disc_fact,MATCH($C105,CA_currencies,0),1+Q$84),"")</f>
        <v/>
      </c>
      <c r="R105" s="541" t="str">
        <f t="shared" si="126"/>
        <v/>
      </c>
      <c r="S105" s="541" t="str">
        <f t="shared" si="126"/>
        <v/>
      </c>
      <c r="T105" s="541" t="str">
        <f t="shared" si="126"/>
        <v/>
      </c>
      <c r="U105" s="541" t="str">
        <f t="shared" si="126"/>
        <v/>
      </c>
      <c r="V105" s="541" t="str">
        <f t="shared" si="126"/>
        <v/>
      </c>
      <c r="W105" s="541" t="str">
        <f t="shared" si="126"/>
        <v/>
      </c>
      <c r="X105" s="541" t="str">
        <f t="shared" si="126"/>
        <v/>
      </c>
      <c r="Y105" s="541" t="str">
        <f t="shared" si="126"/>
        <v/>
      </c>
      <c r="Z105" s="541" t="str">
        <f t="shared" si="126"/>
        <v/>
      </c>
      <c r="AA105" s="541" t="str">
        <f t="shared" ref="AA105:AJ110" si="127">IF($C105&lt;&gt;"",INDEX(CA_zero_disc_fact,MATCH($C105,CA_currencies,0),1+AA$84),"")</f>
        <v/>
      </c>
      <c r="AB105" s="541" t="str">
        <f t="shared" si="127"/>
        <v/>
      </c>
      <c r="AC105" s="541" t="str">
        <f t="shared" si="127"/>
        <v/>
      </c>
      <c r="AD105" s="541" t="str">
        <f t="shared" si="127"/>
        <v/>
      </c>
      <c r="AE105" s="541" t="str">
        <f t="shared" si="127"/>
        <v/>
      </c>
      <c r="AF105" s="541" t="str">
        <f t="shared" si="127"/>
        <v/>
      </c>
      <c r="AG105" s="541" t="str">
        <f t="shared" si="127"/>
        <v/>
      </c>
      <c r="AH105" s="541" t="str">
        <f t="shared" si="127"/>
        <v/>
      </c>
      <c r="AI105" s="541" t="str">
        <f t="shared" si="127"/>
        <v/>
      </c>
      <c r="AJ105" s="541" t="str">
        <f t="shared" si="127"/>
        <v/>
      </c>
      <c r="AK105" s="541" t="str">
        <f t="shared" ref="AK105:AT110" si="128">IF($C105&lt;&gt;"",INDEX(CA_zero_disc_fact,MATCH($C105,CA_currencies,0),1+AK$84),"")</f>
        <v/>
      </c>
      <c r="AL105" s="541" t="str">
        <f t="shared" si="128"/>
        <v/>
      </c>
      <c r="AM105" s="541" t="str">
        <f t="shared" si="128"/>
        <v/>
      </c>
      <c r="AN105" s="541" t="str">
        <f t="shared" si="128"/>
        <v/>
      </c>
      <c r="AO105" s="541" t="str">
        <f t="shared" si="128"/>
        <v/>
      </c>
      <c r="AP105" s="541" t="str">
        <f t="shared" si="128"/>
        <v/>
      </c>
      <c r="AQ105" s="541" t="str">
        <f t="shared" si="128"/>
        <v/>
      </c>
      <c r="AR105" s="541" t="str">
        <f t="shared" si="128"/>
        <v/>
      </c>
      <c r="AS105" s="541" t="str">
        <f t="shared" si="128"/>
        <v/>
      </c>
      <c r="AT105" s="541" t="str">
        <f t="shared" si="128"/>
        <v/>
      </c>
      <c r="AU105" s="541" t="str">
        <f t="shared" ref="AU105:BD110" si="129">IF($C105&lt;&gt;"",INDEX(CA_zero_disc_fact,MATCH($C105,CA_currencies,0),1+AU$84),"")</f>
        <v/>
      </c>
      <c r="AV105" s="541" t="str">
        <f t="shared" si="129"/>
        <v/>
      </c>
      <c r="AW105" s="541" t="str">
        <f t="shared" si="129"/>
        <v/>
      </c>
      <c r="AX105" s="541" t="str">
        <f t="shared" si="129"/>
        <v/>
      </c>
      <c r="AY105" s="541" t="str">
        <f t="shared" si="129"/>
        <v/>
      </c>
      <c r="AZ105" s="541" t="str">
        <f t="shared" si="129"/>
        <v/>
      </c>
      <c r="BA105" s="541" t="str">
        <f t="shared" si="129"/>
        <v/>
      </c>
      <c r="BB105" s="541" t="str">
        <f t="shared" si="129"/>
        <v/>
      </c>
      <c r="BC105" s="541" t="str">
        <f t="shared" si="129"/>
        <v/>
      </c>
      <c r="BD105" s="541" t="str">
        <f t="shared" si="129"/>
        <v/>
      </c>
    </row>
    <row r="106" spans="1:56" ht="14.25" customHeight="1" x14ac:dyDescent="0.2">
      <c r="A106" s="513">
        <f t="shared" si="119"/>
        <v>21</v>
      </c>
      <c r="B106" s="18" t="str">
        <v/>
      </c>
      <c r="C106" s="18" t="str">
        <v/>
      </c>
      <c r="D106" s="31"/>
      <c r="E106" s="255" t="str">
        <f t="shared" si="118"/>
        <v/>
      </c>
      <c r="F106" s="550"/>
      <c r="G106" s="541" t="str">
        <f t="shared" si="125"/>
        <v/>
      </c>
      <c r="H106" s="541" t="str">
        <f t="shared" si="125"/>
        <v/>
      </c>
      <c r="I106" s="541" t="str">
        <f t="shared" si="125"/>
        <v/>
      </c>
      <c r="J106" s="541" t="str">
        <f t="shared" si="125"/>
        <v/>
      </c>
      <c r="K106" s="541" t="str">
        <f t="shared" si="125"/>
        <v/>
      </c>
      <c r="L106" s="541" t="str">
        <f t="shared" si="125"/>
        <v/>
      </c>
      <c r="M106" s="541" t="str">
        <f t="shared" si="125"/>
        <v/>
      </c>
      <c r="N106" s="541" t="str">
        <f t="shared" si="125"/>
        <v/>
      </c>
      <c r="O106" s="541" t="str">
        <f t="shared" si="125"/>
        <v/>
      </c>
      <c r="P106" s="541" t="str">
        <f t="shared" si="125"/>
        <v/>
      </c>
      <c r="Q106" s="541" t="str">
        <f t="shared" si="126"/>
        <v/>
      </c>
      <c r="R106" s="541" t="str">
        <f t="shared" si="126"/>
        <v/>
      </c>
      <c r="S106" s="541" t="str">
        <f t="shared" si="126"/>
        <v/>
      </c>
      <c r="T106" s="541" t="str">
        <f t="shared" si="126"/>
        <v/>
      </c>
      <c r="U106" s="541" t="str">
        <f t="shared" si="126"/>
        <v/>
      </c>
      <c r="V106" s="541" t="str">
        <f t="shared" si="126"/>
        <v/>
      </c>
      <c r="W106" s="541" t="str">
        <f t="shared" si="126"/>
        <v/>
      </c>
      <c r="X106" s="541" t="str">
        <f t="shared" si="126"/>
        <v/>
      </c>
      <c r="Y106" s="541" t="str">
        <f t="shared" si="126"/>
        <v/>
      </c>
      <c r="Z106" s="541" t="str">
        <f t="shared" si="126"/>
        <v/>
      </c>
      <c r="AA106" s="541" t="str">
        <f t="shared" si="127"/>
        <v/>
      </c>
      <c r="AB106" s="541" t="str">
        <f t="shared" si="127"/>
        <v/>
      </c>
      <c r="AC106" s="541" t="str">
        <f t="shared" si="127"/>
        <v/>
      </c>
      <c r="AD106" s="541" t="str">
        <f t="shared" si="127"/>
        <v/>
      </c>
      <c r="AE106" s="541" t="str">
        <f t="shared" si="127"/>
        <v/>
      </c>
      <c r="AF106" s="541" t="str">
        <f t="shared" si="127"/>
        <v/>
      </c>
      <c r="AG106" s="541" t="str">
        <f t="shared" si="127"/>
        <v/>
      </c>
      <c r="AH106" s="541" t="str">
        <f t="shared" si="127"/>
        <v/>
      </c>
      <c r="AI106" s="541" t="str">
        <f t="shared" si="127"/>
        <v/>
      </c>
      <c r="AJ106" s="541" t="str">
        <f t="shared" si="127"/>
        <v/>
      </c>
      <c r="AK106" s="541" t="str">
        <f t="shared" si="128"/>
        <v/>
      </c>
      <c r="AL106" s="541" t="str">
        <f t="shared" si="128"/>
        <v/>
      </c>
      <c r="AM106" s="541" t="str">
        <f t="shared" si="128"/>
        <v/>
      </c>
      <c r="AN106" s="541" t="str">
        <f t="shared" si="128"/>
        <v/>
      </c>
      <c r="AO106" s="541" t="str">
        <f t="shared" si="128"/>
        <v/>
      </c>
      <c r="AP106" s="541" t="str">
        <f t="shared" si="128"/>
        <v/>
      </c>
      <c r="AQ106" s="541" t="str">
        <f t="shared" si="128"/>
        <v/>
      </c>
      <c r="AR106" s="541" t="str">
        <f t="shared" si="128"/>
        <v/>
      </c>
      <c r="AS106" s="541" t="str">
        <f t="shared" si="128"/>
        <v/>
      </c>
      <c r="AT106" s="541" t="str">
        <f t="shared" si="128"/>
        <v/>
      </c>
      <c r="AU106" s="541" t="str">
        <f t="shared" si="129"/>
        <v/>
      </c>
      <c r="AV106" s="541" t="str">
        <f t="shared" si="129"/>
        <v/>
      </c>
      <c r="AW106" s="541" t="str">
        <f t="shared" si="129"/>
        <v/>
      </c>
      <c r="AX106" s="541" t="str">
        <f t="shared" si="129"/>
        <v/>
      </c>
      <c r="AY106" s="541" t="str">
        <f t="shared" si="129"/>
        <v/>
      </c>
      <c r="AZ106" s="541" t="str">
        <f t="shared" si="129"/>
        <v/>
      </c>
      <c r="BA106" s="541" t="str">
        <f t="shared" si="129"/>
        <v/>
      </c>
      <c r="BB106" s="541" t="str">
        <f t="shared" si="129"/>
        <v/>
      </c>
      <c r="BC106" s="541" t="str">
        <f t="shared" si="129"/>
        <v/>
      </c>
      <c r="BD106" s="541" t="str">
        <f t="shared" si="129"/>
        <v/>
      </c>
    </row>
    <row r="107" spans="1:56" ht="14.25" customHeight="1" x14ac:dyDescent="0.2">
      <c r="A107" s="513">
        <f t="shared" si="119"/>
        <v>22</v>
      </c>
      <c r="B107" s="18" t="str">
        <v/>
      </c>
      <c r="C107" s="18" t="str">
        <v/>
      </c>
      <c r="D107" s="31"/>
      <c r="E107" s="255" t="str">
        <f t="shared" si="118"/>
        <v/>
      </c>
      <c r="F107" s="550"/>
      <c r="G107" s="541" t="str">
        <f t="shared" si="125"/>
        <v/>
      </c>
      <c r="H107" s="541" t="str">
        <f t="shared" si="125"/>
        <v/>
      </c>
      <c r="I107" s="541" t="str">
        <f t="shared" si="125"/>
        <v/>
      </c>
      <c r="J107" s="541" t="str">
        <f t="shared" si="125"/>
        <v/>
      </c>
      <c r="K107" s="541" t="str">
        <f t="shared" si="125"/>
        <v/>
      </c>
      <c r="L107" s="541" t="str">
        <f t="shared" si="125"/>
        <v/>
      </c>
      <c r="M107" s="541" t="str">
        <f t="shared" si="125"/>
        <v/>
      </c>
      <c r="N107" s="541" t="str">
        <f t="shared" si="125"/>
        <v/>
      </c>
      <c r="O107" s="541" t="str">
        <f t="shared" si="125"/>
        <v/>
      </c>
      <c r="P107" s="541" t="str">
        <f t="shared" si="125"/>
        <v/>
      </c>
      <c r="Q107" s="541" t="str">
        <f t="shared" si="126"/>
        <v/>
      </c>
      <c r="R107" s="541" t="str">
        <f t="shared" si="126"/>
        <v/>
      </c>
      <c r="S107" s="541" t="str">
        <f t="shared" si="126"/>
        <v/>
      </c>
      <c r="T107" s="541" t="str">
        <f t="shared" si="126"/>
        <v/>
      </c>
      <c r="U107" s="541" t="str">
        <f t="shared" si="126"/>
        <v/>
      </c>
      <c r="V107" s="541" t="str">
        <f t="shared" si="126"/>
        <v/>
      </c>
      <c r="W107" s="541" t="str">
        <f t="shared" si="126"/>
        <v/>
      </c>
      <c r="X107" s="541" t="str">
        <f t="shared" si="126"/>
        <v/>
      </c>
      <c r="Y107" s="541" t="str">
        <f t="shared" si="126"/>
        <v/>
      </c>
      <c r="Z107" s="541" t="str">
        <f t="shared" si="126"/>
        <v/>
      </c>
      <c r="AA107" s="541" t="str">
        <f t="shared" si="127"/>
        <v/>
      </c>
      <c r="AB107" s="541" t="str">
        <f t="shared" si="127"/>
        <v/>
      </c>
      <c r="AC107" s="541" t="str">
        <f t="shared" si="127"/>
        <v/>
      </c>
      <c r="AD107" s="541" t="str">
        <f t="shared" si="127"/>
        <v/>
      </c>
      <c r="AE107" s="541" t="str">
        <f t="shared" si="127"/>
        <v/>
      </c>
      <c r="AF107" s="541" t="str">
        <f t="shared" si="127"/>
        <v/>
      </c>
      <c r="AG107" s="541" t="str">
        <f t="shared" si="127"/>
        <v/>
      </c>
      <c r="AH107" s="541" t="str">
        <f t="shared" si="127"/>
        <v/>
      </c>
      <c r="AI107" s="541" t="str">
        <f t="shared" si="127"/>
        <v/>
      </c>
      <c r="AJ107" s="541" t="str">
        <f t="shared" si="127"/>
        <v/>
      </c>
      <c r="AK107" s="541" t="str">
        <f t="shared" si="128"/>
        <v/>
      </c>
      <c r="AL107" s="541" t="str">
        <f t="shared" si="128"/>
        <v/>
      </c>
      <c r="AM107" s="541" t="str">
        <f t="shared" si="128"/>
        <v/>
      </c>
      <c r="AN107" s="541" t="str">
        <f t="shared" si="128"/>
        <v/>
      </c>
      <c r="AO107" s="541" t="str">
        <f t="shared" si="128"/>
        <v/>
      </c>
      <c r="AP107" s="541" t="str">
        <f t="shared" si="128"/>
        <v/>
      </c>
      <c r="AQ107" s="541" t="str">
        <f t="shared" si="128"/>
        <v/>
      </c>
      <c r="AR107" s="541" t="str">
        <f t="shared" si="128"/>
        <v/>
      </c>
      <c r="AS107" s="541" t="str">
        <f t="shared" si="128"/>
        <v/>
      </c>
      <c r="AT107" s="541" t="str">
        <f t="shared" si="128"/>
        <v/>
      </c>
      <c r="AU107" s="541" t="str">
        <f t="shared" si="129"/>
        <v/>
      </c>
      <c r="AV107" s="541" t="str">
        <f t="shared" si="129"/>
        <v/>
      </c>
      <c r="AW107" s="541" t="str">
        <f t="shared" si="129"/>
        <v/>
      </c>
      <c r="AX107" s="541" t="str">
        <f t="shared" si="129"/>
        <v/>
      </c>
      <c r="AY107" s="541" t="str">
        <f t="shared" si="129"/>
        <v/>
      </c>
      <c r="AZ107" s="541" t="str">
        <f t="shared" si="129"/>
        <v/>
      </c>
      <c r="BA107" s="541" t="str">
        <f t="shared" si="129"/>
        <v/>
      </c>
      <c r="BB107" s="541" t="str">
        <f t="shared" si="129"/>
        <v/>
      </c>
      <c r="BC107" s="541" t="str">
        <f t="shared" si="129"/>
        <v/>
      </c>
      <c r="BD107" s="541" t="str">
        <f t="shared" si="129"/>
        <v/>
      </c>
    </row>
    <row r="108" spans="1:56" ht="14.25" customHeight="1" x14ac:dyDescent="0.2">
      <c r="A108" s="513">
        <f t="shared" si="119"/>
        <v>23</v>
      </c>
      <c r="B108" s="18" t="str">
        <v/>
      </c>
      <c r="C108" s="18" t="str">
        <v/>
      </c>
      <c r="D108" s="31"/>
      <c r="E108" s="255" t="str">
        <f t="shared" si="118"/>
        <v/>
      </c>
      <c r="F108" s="550"/>
      <c r="G108" s="541" t="str">
        <f t="shared" si="125"/>
        <v/>
      </c>
      <c r="H108" s="541" t="str">
        <f t="shared" si="125"/>
        <v/>
      </c>
      <c r="I108" s="541" t="str">
        <f t="shared" si="125"/>
        <v/>
      </c>
      <c r="J108" s="541" t="str">
        <f t="shared" si="125"/>
        <v/>
      </c>
      <c r="K108" s="541" t="str">
        <f t="shared" si="125"/>
        <v/>
      </c>
      <c r="L108" s="541" t="str">
        <f t="shared" si="125"/>
        <v/>
      </c>
      <c r="M108" s="541" t="str">
        <f t="shared" si="125"/>
        <v/>
      </c>
      <c r="N108" s="541" t="str">
        <f t="shared" si="125"/>
        <v/>
      </c>
      <c r="O108" s="541" t="str">
        <f t="shared" si="125"/>
        <v/>
      </c>
      <c r="P108" s="541" t="str">
        <f t="shared" si="125"/>
        <v/>
      </c>
      <c r="Q108" s="541" t="str">
        <f t="shared" si="126"/>
        <v/>
      </c>
      <c r="R108" s="541" t="str">
        <f t="shared" si="126"/>
        <v/>
      </c>
      <c r="S108" s="541" t="str">
        <f t="shared" si="126"/>
        <v/>
      </c>
      <c r="T108" s="541" t="str">
        <f t="shared" si="126"/>
        <v/>
      </c>
      <c r="U108" s="541" t="str">
        <f t="shared" si="126"/>
        <v/>
      </c>
      <c r="V108" s="541" t="str">
        <f t="shared" si="126"/>
        <v/>
      </c>
      <c r="W108" s="541" t="str">
        <f t="shared" si="126"/>
        <v/>
      </c>
      <c r="X108" s="541" t="str">
        <f t="shared" si="126"/>
        <v/>
      </c>
      <c r="Y108" s="541" t="str">
        <f t="shared" si="126"/>
        <v/>
      </c>
      <c r="Z108" s="541" t="str">
        <f t="shared" si="126"/>
        <v/>
      </c>
      <c r="AA108" s="541" t="str">
        <f t="shared" si="127"/>
        <v/>
      </c>
      <c r="AB108" s="541" t="str">
        <f t="shared" si="127"/>
        <v/>
      </c>
      <c r="AC108" s="541" t="str">
        <f t="shared" si="127"/>
        <v/>
      </c>
      <c r="AD108" s="541" t="str">
        <f t="shared" si="127"/>
        <v/>
      </c>
      <c r="AE108" s="541" t="str">
        <f t="shared" si="127"/>
        <v/>
      </c>
      <c r="AF108" s="541" t="str">
        <f t="shared" si="127"/>
        <v/>
      </c>
      <c r="AG108" s="541" t="str">
        <f t="shared" si="127"/>
        <v/>
      </c>
      <c r="AH108" s="541" t="str">
        <f t="shared" si="127"/>
        <v/>
      </c>
      <c r="AI108" s="541" t="str">
        <f t="shared" si="127"/>
        <v/>
      </c>
      <c r="AJ108" s="541" t="str">
        <f t="shared" si="127"/>
        <v/>
      </c>
      <c r="AK108" s="541" t="str">
        <f t="shared" si="128"/>
        <v/>
      </c>
      <c r="AL108" s="541" t="str">
        <f t="shared" si="128"/>
        <v/>
      </c>
      <c r="AM108" s="541" t="str">
        <f t="shared" si="128"/>
        <v/>
      </c>
      <c r="AN108" s="541" t="str">
        <f t="shared" si="128"/>
        <v/>
      </c>
      <c r="AO108" s="541" t="str">
        <f t="shared" si="128"/>
        <v/>
      </c>
      <c r="AP108" s="541" t="str">
        <f t="shared" si="128"/>
        <v/>
      </c>
      <c r="AQ108" s="541" t="str">
        <f t="shared" si="128"/>
        <v/>
      </c>
      <c r="AR108" s="541" t="str">
        <f t="shared" si="128"/>
        <v/>
      </c>
      <c r="AS108" s="541" t="str">
        <f t="shared" si="128"/>
        <v/>
      </c>
      <c r="AT108" s="541" t="str">
        <f t="shared" si="128"/>
        <v/>
      </c>
      <c r="AU108" s="541" t="str">
        <f t="shared" si="129"/>
        <v/>
      </c>
      <c r="AV108" s="541" t="str">
        <f t="shared" si="129"/>
        <v/>
      </c>
      <c r="AW108" s="541" t="str">
        <f t="shared" si="129"/>
        <v/>
      </c>
      <c r="AX108" s="541" t="str">
        <f t="shared" si="129"/>
        <v/>
      </c>
      <c r="AY108" s="541" t="str">
        <f t="shared" si="129"/>
        <v/>
      </c>
      <c r="AZ108" s="541" t="str">
        <f t="shared" si="129"/>
        <v/>
      </c>
      <c r="BA108" s="541" t="str">
        <f t="shared" si="129"/>
        <v/>
      </c>
      <c r="BB108" s="541" t="str">
        <f t="shared" si="129"/>
        <v/>
      </c>
      <c r="BC108" s="541" t="str">
        <f t="shared" si="129"/>
        <v/>
      </c>
      <c r="BD108" s="541" t="str">
        <f t="shared" si="129"/>
        <v/>
      </c>
    </row>
    <row r="109" spans="1:56" ht="14.25" customHeight="1" x14ac:dyDescent="0.2">
      <c r="A109" s="513">
        <f t="shared" si="119"/>
        <v>24</v>
      </c>
      <c r="B109" s="18" t="str">
        <v/>
      </c>
      <c r="C109" s="18" t="str">
        <v/>
      </c>
      <c r="D109" s="31"/>
      <c r="E109" s="255" t="str">
        <f t="shared" si="118"/>
        <v/>
      </c>
      <c r="F109" s="550"/>
      <c r="G109" s="541" t="str">
        <f t="shared" si="125"/>
        <v/>
      </c>
      <c r="H109" s="541" t="str">
        <f t="shared" si="125"/>
        <v/>
      </c>
      <c r="I109" s="541" t="str">
        <f t="shared" si="125"/>
        <v/>
      </c>
      <c r="J109" s="541" t="str">
        <f t="shared" si="125"/>
        <v/>
      </c>
      <c r="K109" s="541" t="str">
        <f t="shared" si="125"/>
        <v/>
      </c>
      <c r="L109" s="541" t="str">
        <f t="shared" si="125"/>
        <v/>
      </c>
      <c r="M109" s="541" t="str">
        <f t="shared" si="125"/>
        <v/>
      </c>
      <c r="N109" s="541" t="str">
        <f t="shared" si="125"/>
        <v/>
      </c>
      <c r="O109" s="541" t="str">
        <f t="shared" si="125"/>
        <v/>
      </c>
      <c r="P109" s="541" t="str">
        <f t="shared" si="125"/>
        <v/>
      </c>
      <c r="Q109" s="541" t="str">
        <f t="shared" si="126"/>
        <v/>
      </c>
      <c r="R109" s="541" t="str">
        <f t="shared" si="126"/>
        <v/>
      </c>
      <c r="S109" s="541" t="str">
        <f t="shared" si="126"/>
        <v/>
      </c>
      <c r="T109" s="541" t="str">
        <f t="shared" si="126"/>
        <v/>
      </c>
      <c r="U109" s="541" t="str">
        <f t="shared" si="126"/>
        <v/>
      </c>
      <c r="V109" s="541" t="str">
        <f t="shared" si="126"/>
        <v/>
      </c>
      <c r="W109" s="541" t="str">
        <f t="shared" si="126"/>
        <v/>
      </c>
      <c r="X109" s="541" t="str">
        <f t="shared" si="126"/>
        <v/>
      </c>
      <c r="Y109" s="541" t="str">
        <f t="shared" si="126"/>
        <v/>
      </c>
      <c r="Z109" s="541" t="str">
        <f t="shared" si="126"/>
        <v/>
      </c>
      <c r="AA109" s="541" t="str">
        <f t="shared" si="127"/>
        <v/>
      </c>
      <c r="AB109" s="541" t="str">
        <f t="shared" si="127"/>
        <v/>
      </c>
      <c r="AC109" s="541" t="str">
        <f t="shared" si="127"/>
        <v/>
      </c>
      <c r="AD109" s="541" t="str">
        <f t="shared" si="127"/>
        <v/>
      </c>
      <c r="AE109" s="541" t="str">
        <f t="shared" si="127"/>
        <v/>
      </c>
      <c r="AF109" s="541" t="str">
        <f t="shared" si="127"/>
        <v/>
      </c>
      <c r="AG109" s="541" t="str">
        <f t="shared" si="127"/>
        <v/>
      </c>
      <c r="AH109" s="541" t="str">
        <f t="shared" si="127"/>
        <v/>
      </c>
      <c r="AI109" s="541" t="str">
        <f t="shared" si="127"/>
        <v/>
      </c>
      <c r="AJ109" s="541" t="str">
        <f t="shared" si="127"/>
        <v/>
      </c>
      <c r="AK109" s="541" t="str">
        <f t="shared" si="128"/>
        <v/>
      </c>
      <c r="AL109" s="541" t="str">
        <f t="shared" si="128"/>
        <v/>
      </c>
      <c r="AM109" s="541" t="str">
        <f t="shared" si="128"/>
        <v/>
      </c>
      <c r="AN109" s="541" t="str">
        <f t="shared" si="128"/>
        <v/>
      </c>
      <c r="AO109" s="541" t="str">
        <f t="shared" si="128"/>
        <v/>
      </c>
      <c r="AP109" s="541" t="str">
        <f t="shared" si="128"/>
        <v/>
      </c>
      <c r="AQ109" s="541" t="str">
        <f t="shared" si="128"/>
        <v/>
      </c>
      <c r="AR109" s="541" t="str">
        <f t="shared" si="128"/>
        <v/>
      </c>
      <c r="AS109" s="541" t="str">
        <f t="shared" si="128"/>
        <v/>
      </c>
      <c r="AT109" s="541" t="str">
        <f t="shared" si="128"/>
        <v/>
      </c>
      <c r="AU109" s="541" t="str">
        <f t="shared" si="129"/>
        <v/>
      </c>
      <c r="AV109" s="541" t="str">
        <f t="shared" si="129"/>
        <v/>
      </c>
      <c r="AW109" s="541" t="str">
        <f t="shared" si="129"/>
        <v/>
      </c>
      <c r="AX109" s="541" t="str">
        <f t="shared" si="129"/>
        <v/>
      </c>
      <c r="AY109" s="541" t="str">
        <f t="shared" si="129"/>
        <v/>
      </c>
      <c r="AZ109" s="541" t="str">
        <f t="shared" si="129"/>
        <v/>
      </c>
      <c r="BA109" s="541" t="str">
        <f t="shared" si="129"/>
        <v/>
      </c>
      <c r="BB109" s="541" t="str">
        <f t="shared" si="129"/>
        <v/>
      </c>
      <c r="BC109" s="541" t="str">
        <f t="shared" si="129"/>
        <v/>
      </c>
      <c r="BD109" s="541" t="str">
        <f t="shared" si="129"/>
        <v/>
      </c>
    </row>
    <row r="110" spans="1:56" ht="14.25" customHeight="1" x14ac:dyDescent="0.2">
      <c r="A110" s="513">
        <f t="shared" si="119"/>
        <v>25</v>
      </c>
      <c r="B110" s="18" t="str">
        <v/>
      </c>
      <c r="C110" s="18" t="str">
        <v/>
      </c>
      <c r="D110" s="31"/>
      <c r="E110" s="255" t="str">
        <f t="shared" si="118"/>
        <v/>
      </c>
      <c r="F110" s="550"/>
      <c r="G110" s="542" t="str">
        <f t="shared" si="125"/>
        <v/>
      </c>
      <c r="H110" s="542" t="str">
        <f t="shared" si="125"/>
        <v/>
      </c>
      <c r="I110" s="542" t="str">
        <f t="shared" si="125"/>
        <v/>
      </c>
      <c r="J110" s="542" t="str">
        <f t="shared" si="125"/>
        <v/>
      </c>
      <c r="K110" s="542" t="str">
        <f t="shared" si="125"/>
        <v/>
      </c>
      <c r="L110" s="542" t="str">
        <f t="shared" si="125"/>
        <v/>
      </c>
      <c r="M110" s="542" t="str">
        <f t="shared" si="125"/>
        <v/>
      </c>
      <c r="N110" s="542" t="str">
        <f t="shared" si="125"/>
        <v/>
      </c>
      <c r="O110" s="542" t="str">
        <f t="shared" si="125"/>
        <v/>
      </c>
      <c r="P110" s="542" t="str">
        <f t="shared" si="125"/>
        <v/>
      </c>
      <c r="Q110" s="542" t="str">
        <f t="shared" si="126"/>
        <v/>
      </c>
      <c r="R110" s="542" t="str">
        <f t="shared" si="126"/>
        <v/>
      </c>
      <c r="S110" s="542" t="str">
        <f t="shared" si="126"/>
        <v/>
      </c>
      <c r="T110" s="542" t="str">
        <f t="shared" si="126"/>
        <v/>
      </c>
      <c r="U110" s="542" t="str">
        <f t="shared" si="126"/>
        <v/>
      </c>
      <c r="V110" s="542" t="str">
        <f t="shared" si="126"/>
        <v/>
      </c>
      <c r="W110" s="542" t="str">
        <f t="shared" si="126"/>
        <v/>
      </c>
      <c r="X110" s="542" t="str">
        <f t="shared" si="126"/>
        <v/>
      </c>
      <c r="Y110" s="542" t="str">
        <f t="shared" si="126"/>
        <v/>
      </c>
      <c r="Z110" s="542" t="str">
        <f t="shared" si="126"/>
        <v/>
      </c>
      <c r="AA110" s="542" t="str">
        <f t="shared" si="127"/>
        <v/>
      </c>
      <c r="AB110" s="542" t="str">
        <f t="shared" si="127"/>
        <v/>
      </c>
      <c r="AC110" s="542" t="str">
        <f t="shared" si="127"/>
        <v/>
      </c>
      <c r="AD110" s="542" t="str">
        <f t="shared" si="127"/>
        <v/>
      </c>
      <c r="AE110" s="542" t="str">
        <f t="shared" si="127"/>
        <v/>
      </c>
      <c r="AF110" s="542" t="str">
        <f t="shared" si="127"/>
        <v/>
      </c>
      <c r="AG110" s="542" t="str">
        <f t="shared" si="127"/>
        <v/>
      </c>
      <c r="AH110" s="542" t="str">
        <f t="shared" si="127"/>
        <v/>
      </c>
      <c r="AI110" s="542" t="str">
        <f t="shared" si="127"/>
        <v/>
      </c>
      <c r="AJ110" s="542" t="str">
        <f t="shared" si="127"/>
        <v/>
      </c>
      <c r="AK110" s="542" t="str">
        <f t="shared" si="128"/>
        <v/>
      </c>
      <c r="AL110" s="542" t="str">
        <f t="shared" si="128"/>
        <v/>
      </c>
      <c r="AM110" s="542" t="str">
        <f t="shared" si="128"/>
        <v/>
      </c>
      <c r="AN110" s="542" t="str">
        <f t="shared" si="128"/>
        <v/>
      </c>
      <c r="AO110" s="542" t="str">
        <f t="shared" si="128"/>
        <v/>
      </c>
      <c r="AP110" s="542" t="str">
        <f t="shared" si="128"/>
        <v/>
      </c>
      <c r="AQ110" s="542" t="str">
        <f t="shared" si="128"/>
        <v/>
      </c>
      <c r="AR110" s="542" t="str">
        <f t="shared" si="128"/>
        <v/>
      </c>
      <c r="AS110" s="542" t="str">
        <f t="shared" si="128"/>
        <v/>
      </c>
      <c r="AT110" s="542" t="str">
        <f t="shared" si="128"/>
        <v/>
      </c>
      <c r="AU110" s="542" t="str">
        <f t="shared" si="129"/>
        <v/>
      </c>
      <c r="AV110" s="542" t="str">
        <f t="shared" si="129"/>
        <v/>
      </c>
      <c r="AW110" s="542" t="str">
        <f t="shared" si="129"/>
        <v/>
      </c>
      <c r="AX110" s="542" t="str">
        <f t="shared" si="129"/>
        <v/>
      </c>
      <c r="AY110" s="542" t="str">
        <f t="shared" si="129"/>
        <v/>
      </c>
      <c r="AZ110" s="542" t="str">
        <f t="shared" si="129"/>
        <v/>
      </c>
      <c r="BA110" s="542" t="str">
        <f t="shared" si="129"/>
        <v/>
      </c>
      <c r="BB110" s="542" t="str">
        <f t="shared" si="129"/>
        <v/>
      </c>
      <c r="BC110" s="542" t="str">
        <f t="shared" si="129"/>
        <v/>
      </c>
      <c r="BD110" s="542" t="str">
        <f t="shared" si="129"/>
        <v/>
      </c>
    </row>
    <row r="111" spans="1:56" s="6" customFormat="1" ht="14.25" customHeight="1" x14ac:dyDescent="0.2">
      <c r="A111" s="545"/>
      <c r="B111" s="25"/>
      <c r="C111" s="25"/>
      <c r="D111" s="194"/>
      <c r="E111" s="546"/>
      <c r="F111" s="546"/>
      <c r="G111" s="547"/>
      <c r="H111" s="547"/>
      <c r="I111" s="547"/>
      <c r="J111" s="547"/>
      <c r="K111" s="547"/>
      <c r="L111" s="547"/>
      <c r="M111" s="547"/>
      <c r="N111" s="547"/>
      <c r="O111" s="547"/>
      <c r="P111" s="547"/>
      <c r="Q111" s="547"/>
      <c r="R111" s="547"/>
      <c r="S111" s="547"/>
      <c r="T111" s="547"/>
      <c r="U111" s="547"/>
      <c r="V111" s="547"/>
      <c r="W111" s="547"/>
      <c r="X111" s="547"/>
      <c r="Y111" s="547"/>
      <c r="Z111" s="547"/>
      <c r="AA111" s="547"/>
      <c r="AB111" s="547"/>
      <c r="AC111" s="547"/>
      <c r="AD111" s="547"/>
      <c r="AE111" s="547"/>
      <c r="AF111" s="547"/>
      <c r="AG111" s="547"/>
      <c r="AH111" s="547"/>
      <c r="AI111" s="547"/>
      <c r="AJ111" s="547"/>
      <c r="AK111" s="547"/>
      <c r="AL111" s="547"/>
      <c r="AM111" s="547"/>
      <c r="AN111" s="547"/>
      <c r="AO111" s="547"/>
      <c r="AP111" s="547"/>
      <c r="AQ111" s="547"/>
      <c r="AR111" s="547"/>
      <c r="AS111" s="547"/>
      <c r="AT111" s="547"/>
      <c r="AU111" s="547"/>
      <c r="AV111" s="547"/>
      <c r="AW111" s="547"/>
      <c r="AX111" s="547"/>
      <c r="AY111" s="547"/>
      <c r="AZ111" s="547"/>
      <c r="BA111" s="547"/>
      <c r="BB111" s="547"/>
      <c r="BC111" s="547"/>
      <c r="BD111" s="547"/>
    </row>
    <row r="112" spans="1:56" s="6" customFormat="1" ht="14.25" customHeight="1" x14ac:dyDescent="0.2">
      <c r="A112" s="545"/>
      <c r="B112" s="25"/>
      <c r="C112" s="25"/>
      <c r="D112" s="194"/>
      <c r="E112" s="546"/>
      <c r="F112" s="546"/>
      <c r="G112" s="547"/>
      <c r="H112" s="547"/>
      <c r="I112" s="547"/>
      <c r="J112" s="547"/>
      <c r="K112" s="547"/>
      <c r="L112" s="547"/>
      <c r="M112" s="547"/>
      <c r="N112" s="547"/>
      <c r="O112" s="547"/>
      <c r="P112" s="547"/>
      <c r="Q112" s="547"/>
      <c r="R112" s="547"/>
      <c r="S112" s="547"/>
      <c r="T112" s="547"/>
      <c r="U112" s="547"/>
      <c r="V112" s="547"/>
      <c r="W112" s="547"/>
      <c r="X112" s="547"/>
      <c r="Y112" s="547"/>
      <c r="Z112" s="547"/>
      <c r="AA112" s="547"/>
      <c r="AB112" s="547"/>
      <c r="AC112" s="547"/>
      <c r="AD112" s="547"/>
      <c r="AE112" s="547"/>
      <c r="AF112" s="547"/>
      <c r="AG112" s="547"/>
      <c r="AH112" s="547"/>
      <c r="AI112" s="547"/>
      <c r="AJ112" s="547"/>
      <c r="AK112" s="547"/>
      <c r="AL112" s="547"/>
      <c r="AM112" s="547"/>
      <c r="AN112" s="547"/>
      <c r="AO112" s="547"/>
      <c r="AP112" s="547"/>
      <c r="AQ112" s="547"/>
      <c r="AR112" s="547"/>
      <c r="AS112" s="547"/>
      <c r="AT112" s="547"/>
      <c r="AU112" s="547"/>
      <c r="AV112" s="547"/>
      <c r="AW112" s="547"/>
      <c r="AX112" s="547"/>
      <c r="AY112" s="547"/>
      <c r="AZ112" s="547"/>
      <c r="BA112" s="547"/>
      <c r="BB112" s="547"/>
      <c r="BC112" s="547"/>
      <c r="BD112" s="547"/>
    </row>
    <row r="113" spans="1:56" ht="14.25" customHeight="1" x14ac:dyDescent="0.2">
      <c r="B113" s="543" t="s">
        <v>345</v>
      </c>
      <c r="C113" s="21"/>
      <c r="D113" s="21"/>
      <c r="E113" s="21"/>
      <c r="F113" s="21"/>
      <c r="G113" s="543" t="s">
        <v>349</v>
      </c>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row>
    <row r="114" spans="1:56" ht="14.25" customHeight="1" x14ac:dyDescent="0.2">
      <c r="B114" s="543"/>
      <c r="C114" s="21"/>
      <c r="D114" s="21"/>
      <c r="E114" s="21"/>
      <c r="F114" s="554" t="s">
        <v>351</v>
      </c>
      <c r="G114" s="543">
        <f t="shared" ref="G114:BD114" si="130">CA_current_year+G116-1</f>
        <v>2025</v>
      </c>
      <c r="H114" s="21">
        <f t="shared" si="130"/>
        <v>2026</v>
      </c>
      <c r="I114" s="21">
        <f t="shared" si="130"/>
        <v>2027</v>
      </c>
      <c r="J114" s="21">
        <f t="shared" si="130"/>
        <v>2028</v>
      </c>
      <c r="K114" s="21">
        <f t="shared" si="130"/>
        <v>2029</v>
      </c>
      <c r="L114" s="21">
        <f t="shared" si="130"/>
        <v>2030</v>
      </c>
      <c r="M114" s="21">
        <f t="shared" si="130"/>
        <v>2031</v>
      </c>
      <c r="N114" s="21">
        <f t="shared" si="130"/>
        <v>2032</v>
      </c>
      <c r="O114" s="21">
        <f t="shared" si="130"/>
        <v>2033</v>
      </c>
      <c r="P114" s="21">
        <f t="shared" si="130"/>
        <v>2034</v>
      </c>
      <c r="Q114" s="21">
        <f t="shared" si="130"/>
        <v>2035</v>
      </c>
      <c r="R114" s="21">
        <f t="shared" si="130"/>
        <v>2036</v>
      </c>
      <c r="S114" s="21">
        <f t="shared" si="130"/>
        <v>2037</v>
      </c>
      <c r="T114" s="21">
        <f t="shared" si="130"/>
        <v>2038</v>
      </c>
      <c r="U114" s="21">
        <f t="shared" si="130"/>
        <v>2039</v>
      </c>
      <c r="V114" s="21">
        <f t="shared" si="130"/>
        <v>2040</v>
      </c>
      <c r="W114" s="21">
        <f t="shared" si="130"/>
        <v>2041</v>
      </c>
      <c r="X114" s="21">
        <f t="shared" si="130"/>
        <v>2042</v>
      </c>
      <c r="Y114" s="21">
        <f t="shared" si="130"/>
        <v>2043</v>
      </c>
      <c r="Z114" s="21">
        <f t="shared" si="130"/>
        <v>2044</v>
      </c>
      <c r="AA114" s="21">
        <f t="shared" si="130"/>
        <v>2045</v>
      </c>
      <c r="AB114" s="21">
        <f t="shared" si="130"/>
        <v>2046</v>
      </c>
      <c r="AC114" s="21">
        <f t="shared" si="130"/>
        <v>2047</v>
      </c>
      <c r="AD114" s="21">
        <f t="shared" si="130"/>
        <v>2048</v>
      </c>
      <c r="AE114" s="21">
        <f t="shared" si="130"/>
        <v>2049</v>
      </c>
      <c r="AF114" s="21">
        <f t="shared" si="130"/>
        <v>2050</v>
      </c>
      <c r="AG114" s="21">
        <f t="shared" si="130"/>
        <v>2051</v>
      </c>
      <c r="AH114" s="21">
        <f t="shared" si="130"/>
        <v>2052</v>
      </c>
      <c r="AI114" s="21">
        <f t="shared" si="130"/>
        <v>2053</v>
      </c>
      <c r="AJ114" s="21">
        <f t="shared" si="130"/>
        <v>2054</v>
      </c>
      <c r="AK114" s="21">
        <f t="shared" si="130"/>
        <v>2055</v>
      </c>
      <c r="AL114" s="21">
        <f t="shared" si="130"/>
        <v>2056</v>
      </c>
      <c r="AM114" s="21">
        <f t="shared" si="130"/>
        <v>2057</v>
      </c>
      <c r="AN114" s="21">
        <f t="shared" si="130"/>
        <v>2058</v>
      </c>
      <c r="AO114" s="21">
        <f t="shared" si="130"/>
        <v>2059</v>
      </c>
      <c r="AP114" s="21">
        <f t="shared" si="130"/>
        <v>2060</v>
      </c>
      <c r="AQ114" s="21">
        <f t="shared" si="130"/>
        <v>2061</v>
      </c>
      <c r="AR114" s="21">
        <f t="shared" si="130"/>
        <v>2062</v>
      </c>
      <c r="AS114" s="21">
        <f t="shared" si="130"/>
        <v>2063</v>
      </c>
      <c r="AT114" s="21">
        <f t="shared" si="130"/>
        <v>2064</v>
      </c>
      <c r="AU114" s="21">
        <f t="shared" si="130"/>
        <v>2065</v>
      </c>
      <c r="AV114" s="21">
        <f t="shared" si="130"/>
        <v>2066</v>
      </c>
      <c r="AW114" s="21">
        <f t="shared" si="130"/>
        <v>2067</v>
      </c>
      <c r="AX114" s="21">
        <f t="shared" si="130"/>
        <v>2068</v>
      </c>
      <c r="AY114" s="21">
        <f t="shared" si="130"/>
        <v>2069</v>
      </c>
      <c r="AZ114" s="21">
        <f t="shared" si="130"/>
        <v>2070</v>
      </c>
      <c r="BA114" s="21">
        <f t="shared" si="130"/>
        <v>2071</v>
      </c>
      <c r="BB114" s="21">
        <f t="shared" si="130"/>
        <v>2072</v>
      </c>
      <c r="BC114" s="21">
        <f t="shared" si="130"/>
        <v>2073</v>
      </c>
      <c r="BD114" s="21">
        <f t="shared" si="130"/>
        <v>2074</v>
      </c>
    </row>
    <row r="115" spans="1:56" s="555" customFormat="1" ht="14.25" customHeight="1" x14ac:dyDescent="0.2">
      <c r="B115" s="556"/>
      <c r="C115" s="556"/>
      <c r="D115" s="556"/>
      <c r="E115" s="556"/>
      <c r="F115" s="557" t="s">
        <v>354</v>
      </c>
      <c r="G115" s="557" t="str">
        <f>"01.01."&amp;G114+1</f>
        <v>01.01.2026</v>
      </c>
      <c r="H115" s="557" t="str">
        <f t="shared" ref="H115" si="131">"01.01."&amp;H114+1</f>
        <v>01.01.2027</v>
      </c>
      <c r="I115" s="557" t="str">
        <f t="shared" ref="I115" si="132">"01.01."&amp;I114+1</f>
        <v>01.01.2028</v>
      </c>
      <c r="J115" s="557" t="str">
        <f t="shared" ref="J115" si="133">"01.01."&amp;J114+1</f>
        <v>01.01.2029</v>
      </c>
      <c r="K115" s="557" t="str">
        <f t="shared" ref="K115" si="134">"01.01."&amp;K114+1</f>
        <v>01.01.2030</v>
      </c>
      <c r="L115" s="557" t="str">
        <f t="shared" ref="L115" si="135">"01.01."&amp;L114+1</f>
        <v>01.01.2031</v>
      </c>
      <c r="M115" s="557" t="str">
        <f t="shared" ref="M115" si="136">"01.01."&amp;M114+1</f>
        <v>01.01.2032</v>
      </c>
      <c r="N115" s="557" t="str">
        <f t="shared" ref="N115" si="137">"01.01."&amp;N114+1</f>
        <v>01.01.2033</v>
      </c>
      <c r="O115" s="557" t="str">
        <f t="shared" ref="O115" si="138">"01.01."&amp;O114+1</f>
        <v>01.01.2034</v>
      </c>
      <c r="P115" s="557" t="str">
        <f t="shared" ref="P115" si="139">"01.01."&amp;P114+1</f>
        <v>01.01.2035</v>
      </c>
      <c r="Q115" s="557" t="str">
        <f t="shared" ref="Q115" si="140">"01.01."&amp;Q114+1</f>
        <v>01.01.2036</v>
      </c>
      <c r="R115" s="557" t="str">
        <f t="shared" ref="R115" si="141">"01.01."&amp;R114+1</f>
        <v>01.01.2037</v>
      </c>
      <c r="S115" s="557" t="str">
        <f t="shared" ref="S115" si="142">"01.01."&amp;S114+1</f>
        <v>01.01.2038</v>
      </c>
      <c r="T115" s="557" t="str">
        <f t="shared" ref="T115" si="143">"01.01."&amp;T114+1</f>
        <v>01.01.2039</v>
      </c>
      <c r="U115" s="557" t="str">
        <f t="shared" ref="U115" si="144">"01.01."&amp;U114+1</f>
        <v>01.01.2040</v>
      </c>
      <c r="V115" s="557" t="str">
        <f t="shared" ref="V115" si="145">"01.01."&amp;V114+1</f>
        <v>01.01.2041</v>
      </c>
      <c r="W115" s="557" t="str">
        <f t="shared" ref="W115" si="146">"01.01."&amp;W114+1</f>
        <v>01.01.2042</v>
      </c>
      <c r="X115" s="557" t="str">
        <f t="shared" ref="X115" si="147">"01.01."&amp;X114+1</f>
        <v>01.01.2043</v>
      </c>
      <c r="Y115" s="557" t="str">
        <f t="shared" ref="Y115" si="148">"01.01."&amp;Y114+1</f>
        <v>01.01.2044</v>
      </c>
      <c r="Z115" s="557" t="str">
        <f t="shared" ref="Z115" si="149">"01.01."&amp;Z114+1</f>
        <v>01.01.2045</v>
      </c>
      <c r="AA115" s="557" t="str">
        <f t="shared" ref="AA115" si="150">"01.01."&amp;AA114+1</f>
        <v>01.01.2046</v>
      </c>
      <c r="AB115" s="557" t="str">
        <f t="shared" ref="AB115" si="151">"01.01."&amp;AB114+1</f>
        <v>01.01.2047</v>
      </c>
      <c r="AC115" s="557" t="str">
        <f t="shared" ref="AC115" si="152">"01.01."&amp;AC114+1</f>
        <v>01.01.2048</v>
      </c>
      <c r="AD115" s="557" t="str">
        <f t="shared" ref="AD115" si="153">"01.01."&amp;AD114+1</f>
        <v>01.01.2049</v>
      </c>
      <c r="AE115" s="557" t="str">
        <f t="shared" ref="AE115" si="154">"01.01."&amp;AE114+1</f>
        <v>01.01.2050</v>
      </c>
      <c r="AF115" s="557" t="str">
        <f t="shared" ref="AF115" si="155">"01.01."&amp;AF114+1</f>
        <v>01.01.2051</v>
      </c>
      <c r="AG115" s="557" t="str">
        <f t="shared" ref="AG115" si="156">"01.01."&amp;AG114+1</f>
        <v>01.01.2052</v>
      </c>
      <c r="AH115" s="557" t="str">
        <f t="shared" ref="AH115" si="157">"01.01."&amp;AH114+1</f>
        <v>01.01.2053</v>
      </c>
      <c r="AI115" s="557" t="str">
        <f t="shared" ref="AI115" si="158">"01.01."&amp;AI114+1</f>
        <v>01.01.2054</v>
      </c>
      <c r="AJ115" s="557" t="str">
        <f t="shared" ref="AJ115" si="159">"01.01."&amp;AJ114+1</f>
        <v>01.01.2055</v>
      </c>
      <c r="AK115" s="557" t="str">
        <f t="shared" ref="AK115" si="160">"01.01."&amp;AK114+1</f>
        <v>01.01.2056</v>
      </c>
      <c r="AL115" s="557" t="str">
        <f t="shared" ref="AL115" si="161">"01.01."&amp;AL114+1</f>
        <v>01.01.2057</v>
      </c>
      <c r="AM115" s="557" t="str">
        <f t="shared" ref="AM115" si="162">"01.01."&amp;AM114+1</f>
        <v>01.01.2058</v>
      </c>
      <c r="AN115" s="557" t="str">
        <f t="shared" ref="AN115" si="163">"01.01."&amp;AN114+1</f>
        <v>01.01.2059</v>
      </c>
      <c r="AO115" s="557" t="str">
        <f t="shared" ref="AO115" si="164">"01.01."&amp;AO114+1</f>
        <v>01.01.2060</v>
      </c>
      <c r="AP115" s="557" t="str">
        <f t="shared" ref="AP115" si="165">"01.01."&amp;AP114+1</f>
        <v>01.01.2061</v>
      </c>
      <c r="AQ115" s="557" t="str">
        <f t="shared" ref="AQ115" si="166">"01.01."&amp;AQ114+1</f>
        <v>01.01.2062</v>
      </c>
      <c r="AR115" s="557" t="str">
        <f t="shared" ref="AR115" si="167">"01.01."&amp;AR114+1</f>
        <v>01.01.2063</v>
      </c>
      <c r="AS115" s="557" t="str">
        <f t="shared" ref="AS115" si="168">"01.01."&amp;AS114+1</f>
        <v>01.01.2064</v>
      </c>
      <c r="AT115" s="557" t="str">
        <f t="shared" ref="AT115" si="169">"01.01."&amp;AT114+1</f>
        <v>01.01.2065</v>
      </c>
      <c r="AU115" s="557" t="str">
        <f t="shared" ref="AU115" si="170">"01.01."&amp;AU114+1</f>
        <v>01.01.2066</v>
      </c>
      <c r="AV115" s="557" t="str">
        <f t="shared" ref="AV115" si="171">"01.01."&amp;AV114+1</f>
        <v>01.01.2067</v>
      </c>
      <c r="AW115" s="557" t="str">
        <f t="shared" ref="AW115" si="172">"01.01."&amp;AW114+1</f>
        <v>01.01.2068</v>
      </c>
      <c r="AX115" s="557" t="str">
        <f t="shared" ref="AX115" si="173">"01.01."&amp;AX114+1</f>
        <v>01.01.2069</v>
      </c>
      <c r="AY115" s="557" t="str">
        <f t="shared" ref="AY115" si="174">"01.01."&amp;AY114+1</f>
        <v>01.01.2070</v>
      </c>
      <c r="AZ115" s="557" t="str">
        <f t="shared" ref="AZ115" si="175">"01.01."&amp;AZ114+1</f>
        <v>01.01.2071</v>
      </c>
      <c r="BA115" s="557" t="str">
        <f t="shared" ref="BA115" si="176">"01.01."&amp;BA114+1</f>
        <v>01.01.2072</v>
      </c>
      <c r="BB115" s="557" t="str">
        <f t="shared" ref="BB115" si="177">"01.01."&amp;BB114+1</f>
        <v>01.01.2073</v>
      </c>
      <c r="BC115" s="557" t="str">
        <f t="shared" ref="BC115" si="178">"01.01."&amp;BC114+1</f>
        <v>01.01.2074</v>
      </c>
      <c r="BD115" s="557" t="str">
        <f t="shared" ref="BD115" si="179">"01.01."&amp;BD114+1</f>
        <v>01.01.2075</v>
      </c>
    </row>
    <row r="116" spans="1:56" ht="17.100000000000001" customHeight="1" x14ac:dyDescent="0.2">
      <c r="B116" s="544" t="s">
        <v>321</v>
      </c>
      <c r="C116" s="1089" t="s">
        <v>337</v>
      </c>
      <c r="D116" s="1090"/>
      <c r="E116" s="42"/>
      <c r="F116" s="551" t="s">
        <v>348</v>
      </c>
      <c r="G116" s="42">
        <v>1</v>
      </c>
      <c r="H116" s="42">
        <f>G116+1</f>
        <v>2</v>
      </c>
      <c r="I116" s="42">
        <f t="shared" ref="I116" si="180">H116+1</f>
        <v>3</v>
      </c>
      <c r="J116" s="42">
        <f t="shared" ref="J116" si="181">I116+1</f>
        <v>4</v>
      </c>
      <c r="K116" s="42">
        <f t="shared" ref="K116" si="182">J116+1</f>
        <v>5</v>
      </c>
      <c r="L116" s="42">
        <f t="shared" ref="L116" si="183">K116+1</f>
        <v>6</v>
      </c>
      <c r="M116" s="42">
        <f t="shared" ref="M116" si="184">L116+1</f>
        <v>7</v>
      </c>
      <c r="N116" s="42">
        <f t="shared" ref="N116" si="185">M116+1</f>
        <v>8</v>
      </c>
      <c r="O116" s="42">
        <f t="shared" ref="O116" si="186">N116+1</f>
        <v>9</v>
      </c>
      <c r="P116" s="42">
        <f t="shared" ref="P116" si="187">O116+1</f>
        <v>10</v>
      </c>
      <c r="Q116" s="42">
        <f t="shared" ref="Q116" si="188">P116+1</f>
        <v>11</v>
      </c>
      <c r="R116" s="42">
        <f t="shared" ref="R116" si="189">Q116+1</f>
        <v>12</v>
      </c>
      <c r="S116" s="42">
        <f t="shared" ref="S116" si="190">R116+1</f>
        <v>13</v>
      </c>
      <c r="T116" s="42">
        <f t="shared" ref="T116" si="191">S116+1</f>
        <v>14</v>
      </c>
      <c r="U116" s="42">
        <f t="shared" ref="U116" si="192">T116+1</f>
        <v>15</v>
      </c>
      <c r="V116" s="42">
        <f t="shared" ref="V116" si="193">U116+1</f>
        <v>16</v>
      </c>
      <c r="W116" s="42">
        <f t="shared" ref="W116" si="194">V116+1</f>
        <v>17</v>
      </c>
      <c r="X116" s="42">
        <f t="shared" ref="X116" si="195">W116+1</f>
        <v>18</v>
      </c>
      <c r="Y116" s="42">
        <f t="shared" ref="Y116" si="196">X116+1</f>
        <v>19</v>
      </c>
      <c r="Z116" s="42">
        <f t="shared" ref="Z116" si="197">Y116+1</f>
        <v>20</v>
      </c>
      <c r="AA116" s="42">
        <f t="shared" ref="AA116" si="198">Z116+1</f>
        <v>21</v>
      </c>
      <c r="AB116" s="42">
        <f t="shared" ref="AB116" si="199">AA116+1</f>
        <v>22</v>
      </c>
      <c r="AC116" s="42">
        <f t="shared" ref="AC116" si="200">AB116+1</f>
        <v>23</v>
      </c>
      <c r="AD116" s="42">
        <f t="shared" ref="AD116" si="201">AC116+1</f>
        <v>24</v>
      </c>
      <c r="AE116" s="42">
        <f t="shared" ref="AE116" si="202">AD116+1</f>
        <v>25</v>
      </c>
      <c r="AF116" s="42">
        <f t="shared" ref="AF116" si="203">AE116+1</f>
        <v>26</v>
      </c>
      <c r="AG116" s="42">
        <f t="shared" ref="AG116" si="204">AF116+1</f>
        <v>27</v>
      </c>
      <c r="AH116" s="42">
        <f t="shared" ref="AH116" si="205">AG116+1</f>
        <v>28</v>
      </c>
      <c r="AI116" s="42">
        <f t="shared" ref="AI116" si="206">AH116+1</f>
        <v>29</v>
      </c>
      <c r="AJ116" s="42">
        <f t="shared" ref="AJ116" si="207">AI116+1</f>
        <v>30</v>
      </c>
      <c r="AK116" s="42">
        <f t="shared" ref="AK116" si="208">AJ116+1</f>
        <v>31</v>
      </c>
      <c r="AL116" s="42">
        <f t="shared" ref="AL116" si="209">AK116+1</f>
        <v>32</v>
      </c>
      <c r="AM116" s="42">
        <f t="shared" ref="AM116" si="210">AL116+1</f>
        <v>33</v>
      </c>
      <c r="AN116" s="42">
        <f t="shared" ref="AN116" si="211">AM116+1</f>
        <v>34</v>
      </c>
      <c r="AO116" s="42">
        <f t="shared" ref="AO116" si="212">AN116+1</f>
        <v>35</v>
      </c>
      <c r="AP116" s="42">
        <f t="shared" ref="AP116" si="213">AO116+1</f>
        <v>36</v>
      </c>
      <c r="AQ116" s="42">
        <f t="shared" ref="AQ116" si="214">AP116+1</f>
        <v>37</v>
      </c>
      <c r="AR116" s="42">
        <f t="shared" ref="AR116" si="215">AQ116+1</f>
        <v>38</v>
      </c>
      <c r="AS116" s="42">
        <f t="shared" ref="AS116" si="216">AR116+1</f>
        <v>39</v>
      </c>
      <c r="AT116" s="42">
        <f t="shared" ref="AT116" si="217">AS116+1</f>
        <v>40</v>
      </c>
      <c r="AU116" s="42">
        <f t="shared" ref="AU116" si="218">AT116+1</f>
        <v>41</v>
      </c>
      <c r="AV116" s="42">
        <f t="shared" ref="AV116" si="219">AU116+1</f>
        <v>42</v>
      </c>
      <c r="AW116" s="42">
        <f t="shared" ref="AW116" si="220">AV116+1</f>
        <v>43</v>
      </c>
      <c r="AX116" s="42">
        <f t="shared" ref="AX116" si="221">AW116+1</f>
        <v>44</v>
      </c>
      <c r="AY116" s="42">
        <f t="shared" ref="AY116" si="222">AX116+1</f>
        <v>45</v>
      </c>
      <c r="AZ116" s="42">
        <f t="shared" ref="AZ116" si="223">AY116+1</f>
        <v>46</v>
      </c>
      <c r="BA116" s="42">
        <f t="shared" ref="BA116" si="224">AZ116+1</f>
        <v>47</v>
      </c>
      <c r="BB116" s="42">
        <f t="shared" ref="BB116" si="225">BA116+1</f>
        <v>48</v>
      </c>
      <c r="BC116" s="42">
        <f t="shared" ref="BC116" si="226">BB116+1</f>
        <v>49</v>
      </c>
      <c r="BD116" s="22">
        <f t="shared" ref="BD116" si="227">BC116+1</f>
        <v>50</v>
      </c>
    </row>
    <row r="117" spans="1:56" ht="14.25" customHeight="1" x14ac:dyDescent="0.2">
      <c r="A117" s="513">
        <f>0</f>
        <v>0</v>
      </c>
      <c r="B117" s="37" t="str">
        <f t="array" ref="B117:B142">CA_CY_seg&amp;""</f>
        <v>General liability (example, do not remove)</v>
      </c>
      <c r="C117" s="38" t="str">
        <f t="array" ref="C117:C142">CA_CY_seg_curr&amp;""</f>
        <v>GBP</v>
      </c>
      <c r="D117" s="39"/>
      <c r="E117" s="253"/>
      <c r="F117" s="552"/>
      <c r="G117" s="538">
        <f t="shared" ref="G117:P126" si="228">IF($C117&lt;&gt;"",INDEX(CA_zero_disc_fact,MATCH($C117,CA_currencies,0),1+G$116),"")</f>
        <v>0.95734198974724904</v>
      </c>
      <c r="H117" s="538">
        <f t="shared" si="228"/>
        <v>0.91986989658364327</v>
      </c>
      <c r="I117" s="538">
        <f t="shared" si="228"/>
        <v>0.88503447765691545</v>
      </c>
      <c r="J117" s="538">
        <f t="shared" si="228"/>
        <v>0.85205924289890966</v>
      </c>
      <c r="K117" s="538">
        <f t="shared" si="228"/>
        <v>0.82039464000104134</v>
      </c>
      <c r="L117" s="538">
        <f t="shared" si="228"/>
        <v>0.78956151208674297</v>
      </c>
      <c r="M117" s="538">
        <f t="shared" si="228"/>
        <v>0.75918942529285249</v>
      </c>
      <c r="N117" s="538">
        <f t="shared" si="228"/>
        <v>0.72924991390625904</v>
      </c>
      <c r="O117" s="538">
        <f t="shared" si="228"/>
        <v>0.69974835737380703</v>
      </c>
      <c r="P117" s="538">
        <f t="shared" si="228"/>
        <v>0.67091414286329543</v>
      </c>
      <c r="Q117" s="538">
        <f t="shared" ref="Q117:Z126" si="229">IF($C117&lt;&gt;"",INDEX(CA_zero_disc_fact,MATCH($C117,CA_currencies,0),1+Q$116),"")</f>
        <v>0.64257679474709362</v>
      </c>
      <c r="R117" s="538">
        <f t="shared" si="229"/>
        <v>0.6148586528297465</v>
      </c>
      <c r="S117" s="538">
        <f t="shared" si="229"/>
        <v>0.58795866095016935</v>
      </c>
      <c r="T117" s="538">
        <f t="shared" si="229"/>
        <v>0.56204284118132342</v>
      </c>
      <c r="U117" s="538">
        <f t="shared" si="229"/>
        <v>0.53724925574141358</v>
      </c>
      <c r="V117" s="538">
        <f t="shared" si="229"/>
        <v>0.51366593682942085</v>
      </c>
      <c r="W117" s="538">
        <f t="shared" si="229"/>
        <v>0.49126284880493082</v>
      </c>
      <c r="X117" s="538">
        <f t="shared" si="229"/>
        <v>0.46998569748377489</v>
      </c>
      <c r="Y117" s="538">
        <f t="shared" si="229"/>
        <v>0.44978401562293024</v>
      </c>
      <c r="Z117" s="538">
        <f t="shared" si="229"/>
        <v>0.43061086858394032</v>
      </c>
      <c r="AA117" s="538">
        <f t="shared" ref="AA117:AJ126" si="230">IF($C117&lt;&gt;"",INDEX(CA_zero_disc_fact,MATCH($C117,CA_currencies,0),1+AA$116),"")</f>
        <v>0.41242397133943764</v>
      </c>
      <c r="AB117" s="538">
        <f t="shared" si="230"/>
        <v>0.39518920571494315</v>
      </c>
      <c r="AC117" s="538">
        <f t="shared" si="230"/>
        <v>0.37887569073479388</v>
      </c>
      <c r="AD117" s="538">
        <f t="shared" si="230"/>
        <v>0.3634542852435112</v>
      </c>
      <c r="AE117" s="538">
        <f t="shared" si="230"/>
        <v>0.34889757384599945</v>
      </c>
      <c r="AF117" s="538">
        <f t="shared" si="230"/>
        <v>0.33517985331955047</v>
      </c>
      <c r="AG117" s="538">
        <f t="shared" si="230"/>
        <v>0.32227711996779762</v>
      </c>
      <c r="AH117" s="538">
        <f t="shared" si="230"/>
        <v>0.31016705833580321</v>
      </c>
      <c r="AI117" s="538">
        <f t="shared" si="230"/>
        <v>0.29882903166281827</v>
      </c>
      <c r="AJ117" s="538">
        <f t="shared" si="230"/>
        <v>0.28824407441353361</v>
      </c>
      <c r="AK117" s="538">
        <f t="shared" ref="AK117:AT126" si="231">IF($C117&lt;&gt;"",INDEX(CA_zero_disc_fact,MATCH($C117,CA_currencies,0),1+AK$116),"")</f>
        <v>0.27838172778264564</v>
      </c>
      <c r="AL117" s="538">
        <f t="shared" si="231"/>
        <v>0.26916423400066658</v>
      </c>
      <c r="AM117" s="538">
        <f t="shared" si="231"/>
        <v>0.26051168234395372</v>
      </c>
      <c r="AN117" s="538">
        <f t="shared" si="231"/>
        <v>0.2523545942226032</v>
      </c>
      <c r="AO117" s="538">
        <f t="shared" si="231"/>
        <v>0.24463254171907334</v>
      </c>
      <c r="AP117" s="538">
        <f t="shared" si="231"/>
        <v>0.23729294429117925</v>
      </c>
      <c r="AQ117" s="538">
        <f t="shared" si="231"/>
        <v>0.23029002067650917</v>
      </c>
      <c r="AR117" s="538">
        <f t="shared" si="231"/>
        <v>0.22358387597738338</v>
      </c>
      <c r="AS117" s="538">
        <f t="shared" si="231"/>
        <v>0.21713970647044931</v>
      </c>
      <c r="AT117" s="538">
        <f t="shared" si="231"/>
        <v>0.2109271069210143</v>
      </c>
      <c r="AU117" s="538">
        <f t="shared" ref="AU117:BD126" si="232">IF($C117&lt;&gt;"",INDEX(CA_zero_disc_fact,MATCH($C117,CA_currencies,0),1+AU$116),"")</f>
        <v>0.20491946713155945</v>
      </c>
      <c r="AV117" s="538">
        <f t="shared" si="232"/>
        <v>0.19909344615306476</v>
      </c>
      <c r="AW117" s="538">
        <f t="shared" si="232"/>
        <v>0.19342851406905714</v>
      </c>
      <c r="AX117" s="538">
        <f t="shared" si="232"/>
        <v>0.187906552553365</v>
      </c>
      <c r="AY117" s="538">
        <f t="shared" si="232"/>
        <v>0.18251150652783557</v>
      </c>
      <c r="AZ117" s="538">
        <f t="shared" si="232"/>
        <v>0.17722908022708006</v>
      </c>
      <c r="BA117" s="538">
        <f t="shared" si="232"/>
        <v>0.17204647183191429</v>
      </c>
      <c r="BB117" s="538">
        <f t="shared" si="232"/>
        <v>0.16695214157795152</v>
      </c>
      <c r="BC117" s="538">
        <f t="shared" si="232"/>
        <v>0.16193560889461014</v>
      </c>
      <c r="BD117" s="539">
        <f t="shared" si="232"/>
        <v>0.15698727469504803</v>
      </c>
    </row>
    <row r="118" spans="1:56" ht="14.25" customHeight="1" x14ac:dyDescent="0.2">
      <c r="A118" s="513">
        <f>A117+1</f>
        <v>1</v>
      </c>
      <c r="B118" s="17" t="str">
        <v/>
      </c>
      <c r="C118" s="17" t="str">
        <v/>
      </c>
      <c r="D118" s="32"/>
      <c r="E118" s="254" t="str">
        <f t="shared" ref="E118:E142" si="233">IF(SUM(G118:BD118)&lt;&gt;0,SUM(G118:BD118),"")</f>
        <v/>
      </c>
      <c r="F118" s="550"/>
      <c r="G118" s="540" t="str">
        <f t="shared" si="228"/>
        <v/>
      </c>
      <c r="H118" s="540" t="str">
        <f t="shared" si="228"/>
        <v/>
      </c>
      <c r="I118" s="540" t="str">
        <f t="shared" si="228"/>
        <v/>
      </c>
      <c r="J118" s="540" t="str">
        <f t="shared" si="228"/>
        <v/>
      </c>
      <c r="K118" s="540" t="str">
        <f t="shared" si="228"/>
        <v/>
      </c>
      <c r="L118" s="540" t="str">
        <f t="shared" si="228"/>
        <v/>
      </c>
      <c r="M118" s="540" t="str">
        <f t="shared" si="228"/>
        <v/>
      </c>
      <c r="N118" s="540" t="str">
        <f t="shared" si="228"/>
        <v/>
      </c>
      <c r="O118" s="540" t="str">
        <f t="shared" si="228"/>
        <v/>
      </c>
      <c r="P118" s="540" t="str">
        <f t="shared" si="228"/>
        <v/>
      </c>
      <c r="Q118" s="540" t="str">
        <f t="shared" si="229"/>
        <v/>
      </c>
      <c r="R118" s="540" t="str">
        <f t="shared" si="229"/>
        <v/>
      </c>
      <c r="S118" s="540" t="str">
        <f t="shared" si="229"/>
        <v/>
      </c>
      <c r="T118" s="540" t="str">
        <f t="shared" si="229"/>
        <v/>
      </c>
      <c r="U118" s="540" t="str">
        <f t="shared" si="229"/>
        <v/>
      </c>
      <c r="V118" s="540" t="str">
        <f t="shared" si="229"/>
        <v/>
      </c>
      <c r="W118" s="540" t="str">
        <f t="shared" si="229"/>
        <v/>
      </c>
      <c r="X118" s="540" t="str">
        <f t="shared" si="229"/>
        <v/>
      </c>
      <c r="Y118" s="540" t="str">
        <f t="shared" si="229"/>
        <v/>
      </c>
      <c r="Z118" s="540" t="str">
        <f t="shared" si="229"/>
        <v/>
      </c>
      <c r="AA118" s="540" t="str">
        <f t="shared" si="230"/>
        <v/>
      </c>
      <c r="AB118" s="540" t="str">
        <f t="shared" si="230"/>
        <v/>
      </c>
      <c r="AC118" s="540" t="str">
        <f t="shared" si="230"/>
        <v/>
      </c>
      <c r="AD118" s="540" t="str">
        <f t="shared" si="230"/>
        <v/>
      </c>
      <c r="AE118" s="540" t="str">
        <f t="shared" si="230"/>
        <v/>
      </c>
      <c r="AF118" s="540" t="str">
        <f t="shared" si="230"/>
        <v/>
      </c>
      <c r="AG118" s="540" t="str">
        <f t="shared" si="230"/>
        <v/>
      </c>
      <c r="AH118" s="540" t="str">
        <f t="shared" si="230"/>
        <v/>
      </c>
      <c r="AI118" s="540" t="str">
        <f t="shared" si="230"/>
        <v/>
      </c>
      <c r="AJ118" s="540" t="str">
        <f t="shared" si="230"/>
        <v/>
      </c>
      <c r="AK118" s="540" t="str">
        <f t="shared" si="231"/>
        <v/>
      </c>
      <c r="AL118" s="540" t="str">
        <f t="shared" si="231"/>
        <v/>
      </c>
      <c r="AM118" s="540" t="str">
        <f t="shared" si="231"/>
        <v/>
      </c>
      <c r="AN118" s="540" t="str">
        <f t="shared" si="231"/>
        <v/>
      </c>
      <c r="AO118" s="540" t="str">
        <f t="shared" si="231"/>
        <v/>
      </c>
      <c r="AP118" s="540" t="str">
        <f t="shared" si="231"/>
        <v/>
      </c>
      <c r="AQ118" s="540" t="str">
        <f t="shared" si="231"/>
        <v/>
      </c>
      <c r="AR118" s="540" t="str">
        <f t="shared" si="231"/>
        <v/>
      </c>
      <c r="AS118" s="540" t="str">
        <f t="shared" si="231"/>
        <v/>
      </c>
      <c r="AT118" s="540" t="str">
        <f t="shared" si="231"/>
        <v/>
      </c>
      <c r="AU118" s="540" t="str">
        <f t="shared" si="232"/>
        <v/>
      </c>
      <c r="AV118" s="540" t="str">
        <f t="shared" si="232"/>
        <v/>
      </c>
      <c r="AW118" s="540" t="str">
        <f t="shared" si="232"/>
        <v/>
      </c>
      <c r="AX118" s="540" t="str">
        <f t="shared" si="232"/>
        <v/>
      </c>
      <c r="AY118" s="540" t="str">
        <f t="shared" si="232"/>
        <v/>
      </c>
      <c r="AZ118" s="540" t="str">
        <f t="shared" si="232"/>
        <v/>
      </c>
      <c r="BA118" s="540" t="str">
        <f t="shared" si="232"/>
        <v/>
      </c>
      <c r="BB118" s="540" t="str">
        <f t="shared" si="232"/>
        <v/>
      </c>
      <c r="BC118" s="540" t="str">
        <f t="shared" si="232"/>
        <v/>
      </c>
      <c r="BD118" s="540" t="str">
        <f t="shared" si="232"/>
        <v/>
      </c>
    </row>
    <row r="119" spans="1:56" ht="14.25" customHeight="1" x14ac:dyDescent="0.2">
      <c r="A119" s="513">
        <f t="shared" ref="A119:A142" si="234">A118+1</f>
        <v>2</v>
      </c>
      <c r="B119" s="18" t="str">
        <v/>
      </c>
      <c r="C119" s="18" t="str">
        <v/>
      </c>
      <c r="D119" s="31"/>
      <c r="E119" s="255" t="str">
        <f t="shared" si="233"/>
        <v/>
      </c>
      <c r="F119" s="550"/>
      <c r="G119" s="541" t="str">
        <f t="shared" si="228"/>
        <v/>
      </c>
      <c r="H119" s="541" t="str">
        <f t="shared" si="228"/>
        <v/>
      </c>
      <c r="I119" s="541" t="str">
        <f t="shared" si="228"/>
        <v/>
      </c>
      <c r="J119" s="541" t="str">
        <f t="shared" si="228"/>
        <v/>
      </c>
      <c r="K119" s="541" t="str">
        <f t="shared" si="228"/>
        <v/>
      </c>
      <c r="L119" s="541" t="str">
        <f t="shared" si="228"/>
        <v/>
      </c>
      <c r="M119" s="541" t="str">
        <f t="shared" si="228"/>
        <v/>
      </c>
      <c r="N119" s="541" t="str">
        <f t="shared" si="228"/>
        <v/>
      </c>
      <c r="O119" s="541" t="str">
        <f t="shared" si="228"/>
        <v/>
      </c>
      <c r="P119" s="541" t="str">
        <f t="shared" si="228"/>
        <v/>
      </c>
      <c r="Q119" s="541" t="str">
        <f t="shared" si="229"/>
        <v/>
      </c>
      <c r="R119" s="541" t="str">
        <f t="shared" si="229"/>
        <v/>
      </c>
      <c r="S119" s="541" t="str">
        <f t="shared" si="229"/>
        <v/>
      </c>
      <c r="T119" s="541" t="str">
        <f t="shared" si="229"/>
        <v/>
      </c>
      <c r="U119" s="541" t="str">
        <f t="shared" si="229"/>
        <v/>
      </c>
      <c r="V119" s="541" t="str">
        <f t="shared" si="229"/>
        <v/>
      </c>
      <c r="W119" s="541" t="str">
        <f t="shared" si="229"/>
        <v/>
      </c>
      <c r="X119" s="541" t="str">
        <f t="shared" si="229"/>
        <v/>
      </c>
      <c r="Y119" s="541" t="str">
        <f t="shared" si="229"/>
        <v/>
      </c>
      <c r="Z119" s="541" t="str">
        <f t="shared" si="229"/>
        <v/>
      </c>
      <c r="AA119" s="541" t="str">
        <f t="shared" si="230"/>
        <v/>
      </c>
      <c r="AB119" s="541" t="str">
        <f t="shared" si="230"/>
        <v/>
      </c>
      <c r="AC119" s="541" t="str">
        <f t="shared" si="230"/>
        <v/>
      </c>
      <c r="AD119" s="541" t="str">
        <f t="shared" si="230"/>
        <v/>
      </c>
      <c r="AE119" s="541" t="str">
        <f t="shared" si="230"/>
        <v/>
      </c>
      <c r="AF119" s="541" t="str">
        <f t="shared" si="230"/>
        <v/>
      </c>
      <c r="AG119" s="541" t="str">
        <f t="shared" si="230"/>
        <v/>
      </c>
      <c r="AH119" s="541" t="str">
        <f t="shared" si="230"/>
        <v/>
      </c>
      <c r="AI119" s="541" t="str">
        <f t="shared" si="230"/>
        <v/>
      </c>
      <c r="AJ119" s="541" t="str">
        <f t="shared" si="230"/>
        <v/>
      </c>
      <c r="AK119" s="541" t="str">
        <f t="shared" si="231"/>
        <v/>
      </c>
      <c r="AL119" s="541" t="str">
        <f t="shared" si="231"/>
        <v/>
      </c>
      <c r="AM119" s="541" t="str">
        <f t="shared" si="231"/>
        <v/>
      </c>
      <c r="AN119" s="541" t="str">
        <f t="shared" si="231"/>
        <v/>
      </c>
      <c r="AO119" s="541" t="str">
        <f t="shared" si="231"/>
        <v/>
      </c>
      <c r="AP119" s="541" t="str">
        <f t="shared" si="231"/>
        <v/>
      </c>
      <c r="AQ119" s="541" t="str">
        <f t="shared" si="231"/>
        <v/>
      </c>
      <c r="AR119" s="541" t="str">
        <f t="shared" si="231"/>
        <v/>
      </c>
      <c r="AS119" s="541" t="str">
        <f t="shared" si="231"/>
        <v/>
      </c>
      <c r="AT119" s="541" t="str">
        <f t="shared" si="231"/>
        <v/>
      </c>
      <c r="AU119" s="541" t="str">
        <f t="shared" si="232"/>
        <v/>
      </c>
      <c r="AV119" s="541" t="str">
        <f t="shared" si="232"/>
        <v/>
      </c>
      <c r="AW119" s="541" t="str">
        <f t="shared" si="232"/>
        <v/>
      </c>
      <c r="AX119" s="541" t="str">
        <f t="shared" si="232"/>
        <v/>
      </c>
      <c r="AY119" s="541" t="str">
        <f t="shared" si="232"/>
        <v/>
      </c>
      <c r="AZ119" s="541" t="str">
        <f t="shared" si="232"/>
        <v/>
      </c>
      <c r="BA119" s="541" t="str">
        <f t="shared" si="232"/>
        <v/>
      </c>
      <c r="BB119" s="541" t="str">
        <f t="shared" si="232"/>
        <v/>
      </c>
      <c r="BC119" s="541" t="str">
        <f t="shared" si="232"/>
        <v/>
      </c>
      <c r="BD119" s="541" t="str">
        <f t="shared" si="232"/>
        <v/>
      </c>
    </row>
    <row r="120" spans="1:56" ht="14.25" customHeight="1" x14ac:dyDescent="0.2">
      <c r="A120" s="513">
        <f t="shared" si="234"/>
        <v>3</v>
      </c>
      <c r="B120" s="18" t="str">
        <v/>
      </c>
      <c r="C120" s="18" t="str">
        <v/>
      </c>
      <c r="D120" s="31"/>
      <c r="E120" s="255" t="str">
        <f t="shared" si="233"/>
        <v/>
      </c>
      <c r="F120" s="550"/>
      <c r="G120" s="541" t="str">
        <f t="shared" si="228"/>
        <v/>
      </c>
      <c r="H120" s="541" t="str">
        <f t="shared" si="228"/>
        <v/>
      </c>
      <c r="I120" s="541" t="str">
        <f t="shared" si="228"/>
        <v/>
      </c>
      <c r="J120" s="541" t="str">
        <f t="shared" si="228"/>
        <v/>
      </c>
      <c r="K120" s="541" t="str">
        <f t="shared" si="228"/>
        <v/>
      </c>
      <c r="L120" s="541" t="str">
        <f t="shared" si="228"/>
        <v/>
      </c>
      <c r="M120" s="541" t="str">
        <f t="shared" si="228"/>
        <v/>
      </c>
      <c r="N120" s="541" t="str">
        <f t="shared" si="228"/>
        <v/>
      </c>
      <c r="O120" s="541" t="str">
        <f t="shared" si="228"/>
        <v/>
      </c>
      <c r="P120" s="541" t="str">
        <f t="shared" si="228"/>
        <v/>
      </c>
      <c r="Q120" s="541" t="str">
        <f t="shared" si="229"/>
        <v/>
      </c>
      <c r="R120" s="541" t="str">
        <f t="shared" si="229"/>
        <v/>
      </c>
      <c r="S120" s="541" t="str">
        <f t="shared" si="229"/>
        <v/>
      </c>
      <c r="T120" s="541" t="str">
        <f t="shared" si="229"/>
        <v/>
      </c>
      <c r="U120" s="541" t="str">
        <f t="shared" si="229"/>
        <v/>
      </c>
      <c r="V120" s="541" t="str">
        <f t="shared" si="229"/>
        <v/>
      </c>
      <c r="W120" s="541" t="str">
        <f t="shared" si="229"/>
        <v/>
      </c>
      <c r="X120" s="541" t="str">
        <f t="shared" si="229"/>
        <v/>
      </c>
      <c r="Y120" s="541" t="str">
        <f t="shared" si="229"/>
        <v/>
      </c>
      <c r="Z120" s="541" t="str">
        <f t="shared" si="229"/>
        <v/>
      </c>
      <c r="AA120" s="541" t="str">
        <f t="shared" si="230"/>
        <v/>
      </c>
      <c r="AB120" s="541" t="str">
        <f t="shared" si="230"/>
        <v/>
      </c>
      <c r="AC120" s="541" t="str">
        <f t="shared" si="230"/>
        <v/>
      </c>
      <c r="AD120" s="541" t="str">
        <f t="shared" si="230"/>
        <v/>
      </c>
      <c r="AE120" s="541" t="str">
        <f t="shared" si="230"/>
        <v/>
      </c>
      <c r="AF120" s="541" t="str">
        <f t="shared" si="230"/>
        <v/>
      </c>
      <c r="AG120" s="541" t="str">
        <f t="shared" si="230"/>
        <v/>
      </c>
      <c r="AH120" s="541" t="str">
        <f t="shared" si="230"/>
        <v/>
      </c>
      <c r="AI120" s="541" t="str">
        <f t="shared" si="230"/>
        <v/>
      </c>
      <c r="AJ120" s="541" t="str">
        <f t="shared" si="230"/>
        <v/>
      </c>
      <c r="AK120" s="541" t="str">
        <f t="shared" si="231"/>
        <v/>
      </c>
      <c r="AL120" s="541" t="str">
        <f t="shared" si="231"/>
        <v/>
      </c>
      <c r="AM120" s="541" t="str">
        <f t="shared" si="231"/>
        <v/>
      </c>
      <c r="AN120" s="541" t="str">
        <f t="shared" si="231"/>
        <v/>
      </c>
      <c r="AO120" s="541" t="str">
        <f t="shared" si="231"/>
        <v/>
      </c>
      <c r="AP120" s="541" t="str">
        <f t="shared" si="231"/>
        <v/>
      </c>
      <c r="AQ120" s="541" t="str">
        <f t="shared" si="231"/>
        <v/>
      </c>
      <c r="AR120" s="541" t="str">
        <f t="shared" si="231"/>
        <v/>
      </c>
      <c r="AS120" s="541" t="str">
        <f t="shared" si="231"/>
        <v/>
      </c>
      <c r="AT120" s="541" t="str">
        <f t="shared" si="231"/>
        <v/>
      </c>
      <c r="AU120" s="541" t="str">
        <f t="shared" si="232"/>
        <v/>
      </c>
      <c r="AV120" s="541" t="str">
        <f t="shared" si="232"/>
        <v/>
      </c>
      <c r="AW120" s="541" t="str">
        <f t="shared" si="232"/>
        <v/>
      </c>
      <c r="AX120" s="541" t="str">
        <f t="shared" si="232"/>
        <v/>
      </c>
      <c r="AY120" s="541" t="str">
        <f t="shared" si="232"/>
        <v/>
      </c>
      <c r="AZ120" s="541" t="str">
        <f t="shared" si="232"/>
        <v/>
      </c>
      <c r="BA120" s="541" t="str">
        <f t="shared" si="232"/>
        <v/>
      </c>
      <c r="BB120" s="541" t="str">
        <f t="shared" si="232"/>
        <v/>
      </c>
      <c r="BC120" s="541" t="str">
        <f t="shared" si="232"/>
        <v/>
      </c>
      <c r="BD120" s="541" t="str">
        <f t="shared" si="232"/>
        <v/>
      </c>
    </row>
    <row r="121" spans="1:56" ht="14.25" customHeight="1" x14ac:dyDescent="0.2">
      <c r="A121" s="513">
        <f t="shared" si="234"/>
        <v>4</v>
      </c>
      <c r="B121" s="18" t="str">
        <v/>
      </c>
      <c r="C121" s="18" t="str">
        <v/>
      </c>
      <c r="D121" s="31"/>
      <c r="E121" s="255" t="str">
        <f t="shared" si="233"/>
        <v/>
      </c>
      <c r="F121" s="550"/>
      <c r="G121" s="541" t="str">
        <f t="shared" si="228"/>
        <v/>
      </c>
      <c r="H121" s="541" t="str">
        <f t="shared" si="228"/>
        <v/>
      </c>
      <c r="I121" s="541" t="str">
        <f t="shared" si="228"/>
        <v/>
      </c>
      <c r="J121" s="541" t="str">
        <f t="shared" si="228"/>
        <v/>
      </c>
      <c r="K121" s="541" t="str">
        <f t="shared" si="228"/>
        <v/>
      </c>
      <c r="L121" s="541" t="str">
        <f t="shared" si="228"/>
        <v/>
      </c>
      <c r="M121" s="541" t="str">
        <f t="shared" si="228"/>
        <v/>
      </c>
      <c r="N121" s="541" t="str">
        <f t="shared" si="228"/>
        <v/>
      </c>
      <c r="O121" s="541" t="str">
        <f t="shared" si="228"/>
        <v/>
      </c>
      <c r="P121" s="541" t="str">
        <f t="shared" si="228"/>
        <v/>
      </c>
      <c r="Q121" s="541" t="str">
        <f t="shared" si="229"/>
        <v/>
      </c>
      <c r="R121" s="541" t="str">
        <f t="shared" si="229"/>
        <v/>
      </c>
      <c r="S121" s="541" t="str">
        <f t="shared" si="229"/>
        <v/>
      </c>
      <c r="T121" s="541" t="str">
        <f t="shared" si="229"/>
        <v/>
      </c>
      <c r="U121" s="541" t="str">
        <f t="shared" si="229"/>
        <v/>
      </c>
      <c r="V121" s="541" t="str">
        <f t="shared" si="229"/>
        <v/>
      </c>
      <c r="W121" s="541" t="str">
        <f t="shared" si="229"/>
        <v/>
      </c>
      <c r="X121" s="541" t="str">
        <f t="shared" si="229"/>
        <v/>
      </c>
      <c r="Y121" s="541" t="str">
        <f t="shared" si="229"/>
        <v/>
      </c>
      <c r="Z121" s="541" t="str">
        <f t="shared" si="229"/>
        <v/>
      </c>
      <c r="AA121" s="541" t="str">
        <f t="shared" si="230"/>
        <v/>
      </c>
      <c r="AB121" s="541" t="str">
        <f t="shared" si="230"/>
        <v/>
      </c>
      <c r="AC121" s="541" t="str">
        <f t="shared" si="230"/>
        <v/>
      </c>
      <c r="AD121" s="541" t="str">
        <f t="shared" si="230"/>
        <v/>
      </c>
      <c r="AE121" s="541" t="str">
        <f t="shared" si="230"/>
        <v/>
      </c>
      <c r="AF121" s="541" t="str">
        <f t="shared" si="230"/>
        <v/>
      </c>
      <c r="AG121" s="541" t="str">
        <f t="shared" si="230"/>
        <v/>
      </c>
      <c r="AH121" s="541" t="str">
        <f t="shared" si="230"/>
        <v/>
      </c>
      <c r="AI121" s="541" t="str">
        <f t="shared" si="230"/>
        <v/>
      </c>
      <c r="AJ121" s="541" t="str">
        <f t="shared" si="230"/>
        <v/>
      </c>
      <c r="AK121" s="541" t="str">
        <f t="shared" si="231"/>
        <v/>
      </c>
      <c r="AL121" s="541" t="str">
        <f t="shared" si="231"/>
        <v/>
      </c>
      <c r="AM121" s="541" t="str">
        <f t="shared" si="231"/>
        <v/>
      </c>
      <c r="AN121" s="541" t="str">
        <f t="shared" si="231"/>
        <v/>
      </c>
      <c r="AO121" s="541" t="str">
        <f t="shared" si="231"/>
        <v/>
      </c>
      <c r="AP121" s="541" t="str">
        <f t="shared" si="231"/>
        <v/>
      </c>
      <c r="AQ121" s="541" t="str">
        <f t="shared" si="231"/>
        <v/>
      </c>
      <c r="AR121" s="541" t="str">
        <f t="shared" si="231"/>
        <v/>
      </c>
      <c r="AS121" s="541" t="str">
        <f t="shared" si="231"/>
        <v/>
      </c>
      <c r="AT121" s="541" t="str">
        <f t="shared" si="231"/>
        <v/>
      </c>
      <c r="AU121" s="541" t="str">
        <f t="shared" si="232"/>
        <v/>
      </c>
      <c r="AV121" s="541" t="str">
        <f t="shared" si="232"/>
        <v/>
      </c>
      <c r="AW121" s="541" t="str">
        <f t="shared" si="232"/>
        <v/>
      </c>
      <c r="AX121" s="541" t="str">
        <f t="shared" si="232"/>
        <v/>
      </c>
      <c r="AY121" s="541" t="str">
        <f t="shared" si="232"/>
        <v/>
      </c>
      <c r="AZ121" s="541" t="str">
        <f t="shared" si="232"/>
        <v/>
      </c>
      <c r="BA121" s="541" t="str">
        <f t="shared" si="232"/>
        <v/>
      </c>
      <c r="BB121" s="541" t="str">
        <f t="shared" si="232"/>
        <v/>
      </c>
      <c r="BC121" s="541" t="str">
        <f t="shared" si="232"/>
        <v/>
      </c>
      <c r="BD121" s="541" t="str">
        <f t="shared" si="232"/>
        <v/>
      </c>
    </row>
    <row r="122" spans="1:56" ht="14.25" customHeight="1" x14ac:dyDescent="0.2">
      <c r="A122" s="513">
        <f t="shared" si="234"/>
        <v>5</v>
      </c>
      <c r="B122" s="18" t="str">
        <v/>
      </c>
      <c r="C122" s="18" t="str">
        <v/>
      </c>
      <c r="D122" s="31"/>
      <c r="E122" s="255" t="str">
        <f t="shared" si="233"/>
        <v/>
      </c>
      <c r="F122" s="550"/>
      <c r="G122" s="541" t="str">
        <f t="shared" si="228"/>
        <v/>
      </c>
      <c r="H122" s="541" t="str">
        <f t="shared" si="228"/>
        <v/>
      </c>
      <c r="I122" s="541" t="str">
        <f t="shared" si="228"/>
        <v/>
      </c>
      <c r="J122" s="541" t="str">
        <f t="shared" si="228"/>
        <v/>
      </c>
      <c r="K122" s="541" t="str">
        <f t="shared" si="228"/>
        <v/>
      </c>
      <c r="L122" s="541" t="str">
        <f t="shared" si="228"/>
        <v/>
      </c>
      <c r="M122" s="541" t="str">
        <f t="shared" si="228"/>
        <v/>
      </c>
      <c r="N122" s="541" t="str">
        <f t="shared" si="228"/>
        <v/>
      </c>
      <c r="O122" s="541" t="str">
        <f t="shared" si="228"/>
        <v/>
      </c>
      <c r="P122" s="541" t="str">
        <f t="shared" si="228"/>
        <v/>
      </c>
      <c r="Q122" s="541" t="str">
        <f t="shared" si="229"/>
        <v/>
      </c>
      <c r="R122" s="541" t="str">
        <f t="shared" si="229"/>
        <v/>
      </c>
      <c r="S122" s="541" t="str">
        <f t="shared" si="229"/>
        <v/>
      </c>
      <c r="T122" s="541" t="str">
        <f t="shared" si="229"/>
        <v/>
      </c>
      <c r="U122" s="541" t="str">
        <f t="shared" si="229"/>
        <v/>
      </c>
      <c r="V122" s="541" t="str">
        <f t="shared" si="229"/>
        <v/>
      </c>
      <c r="W122" s="541" t="str">
        <f t="shared" si="229"/>
        <v/>
      </c>
      <c r="X122" s="541" t="str">
        <f t="shared" si="229"/>
        <v/>
      </c>
      <c r="Y122" s="541" t="str">
        <f t="shared" si="229"/>
        <v/>
      </c>
      <c r="Z122" s="541" t="str">
        <f t="shared" si="229"/>
        <v/>
      </c>
      <c r="AA122" s="541" t="str">
        <f t="shared" si="230"/>
        <v/>
      </c>
      <c r="AB122" s="541" t="str">
        <f t="shared" si="230"/>
        <v/>
      </c>
      <c r="AC122" s="541" t="str">
        <f t="shared" si="230"/>
        <v/>
      </c>
      <c r="AD122" s="541" t="str">
        <f t="shared" si="230"/>
        <v/>
      </c>
      <c r="AE122" s="541" t="str">
        <f t="shared" si="230"/>
        <v/>
      </c>
      <c r="AF122" s="541" t="str">
        <f t="shared" si="230"/>
        <v/>
      </c>
      <c r="AG122" s="541" t="str">
        <f t="shared" si="230"/>
        <v/>
      </c>
      <c r="AH122" s="541" t="str">
        <f t="shared" si="230"/>
        <v/>
      </c>
      <c r="AI122" s="541" t="str">
        <f t="shared" si="230"/>
        <v/>
      </c>
      <c r="AJ122" s="541" t="str">
        <f t="shared" si="230"/>
        <v/>
      </c>
      <c r="AK122" s="541" t="str">
        <f t="shared" si="231"/>
        <v/>
      </c>
      <c r="AL122" s="541" t="str">
        <f t="shared" si="231"/>
        <v/>
      </c>
      <c r="AM122" s="541" t="str">
        <f t="shared" si="231"/>
        <v/>
      </c>
      <c r="AN122" s="541" t="str">
        <f t="shared" si="231"/>
        <v/>
      </c>
      <c r="AO122" s="541" t="str">
        <f t="shared" si="231"/>
        <v/>
      </c>
      <c r="AP122" s="541" t="str">
        <f t="shared" si="231"/>
        <v/>
      </c>
      <c r="AQ122" s="541" t="str">
        <f t="shared" si="231"/>
        <v/>
      </c>
      <c r="AR122" s="541" t="str">
        <f t="shared" si="231"/>
        <v/>
      </c>
      <c r="AS122" s="541" t="str">
        <f t="shared" si="231"/>
        <v/>
      </c>
      <c r="AT122" s="541" t="str">
        <f t="shared" si="231"/>
        <v/>
      </c>
      <c r="AU122" s="541" t="str">
        <f t="shared" si="232"/>
        <v/>
      </c>
      <c r="AV122" s="541" t="str">
        <f t="shared" si="232"/>
        <v/>
      </c>
      <c r="AW122" s="541" t="str">
        <f t="shared" si="232"/>
        <v/>
      </c>
      <c r="AX122" s="541" t="str">
        <f t="shared" si="232"/>
        <v/>
      </c>
      <c r="AY122" s="541" t="str">
        <f t="shared" si="232"/>
        <v/>
      </c>
      <c r="AZ122" s="541" t="str">
        <f t="shared" si="232"/>
        <v/>
      </c>
      <c r="BA122" s="541" t="str">
        <f t="shared" si="232"/>
        <v/>
      </c>
      <c r="BB122" s="541" t="str">
        <f t="shared" si="232"/>
        <v/>
      </c>
      <c r="BC122" s="541" t="str">
        <f t="shared" si="232"/>
        <v/>
      </c>
      <c r="BD122" s="541" t="str">
        <f t="shared" si="232"/>
        <v/>
      </c>
    </row>
    <row r="123" spans="1:56" ht="14.25" customHeight="1" x14ac:dyDescent="0.2">
      <c r="A123" s="513">
        <f t="shared" si="234"/>
        <v>6</v>
      </c>
      <c r="B123" s="18" t="str">
        <v/>
      </c>
      <c r="C123" s="18" t="str">
        <v/>
      </c>
      <c r="D123" s="31"/>
      <c r="E123" s="255" t="str">
        <f t="shared" si="233"/>
        <v/>
      </c>
      <c r="F123" s="550"/>
      <c r="G123" s="541" t="str">
        <f t="shared" si="228"/>
        <v/>
      </c>
      <c r="H123" s="541" t="str">
        <f t="shared" si="228"/>
        <v/>
      </c>
      <c r="I123" s="541" t="str">
        <f t="shared" si="228"/>
        <v/>
      </c>
      <c r="J123" s="541" t="str">
        <f t="shared" si="228"/>
        <v/>
      </c>
      <c r="K123" s="541" t="str">
        <f t="shared" si="228"/>
        <v/>
      </c>
      <c r="L123" s="541" t="str">
        <f t="shared" si="228"/>
        <v/>
      </c>
      <c r="M123" s="541" t="str">
        <f t="shared" si="228"/>
        <v/>
      </c>
      <c r="N123" s="541" t="str">
        <f t="shared" si="228"/>
        <v/>
      </c>
      <c r="O123" s="541" t="str">
        <f t="shared" si="228"/>
        <v/>
      </c>
      <c r="P123" s="541" t="str">
        <f t="shared" si="228"/>
        <v/>
      </c>
      <c r="Q123" s="541" t="str">
        <f t="shared" si="229"/>
        <v/>
      </c>
      <c r="R123" s="541" t="str">
        <f t="shared" si="229"/>
        <v/>
      </c>
      <c r="S123" s="541" t="str">
        <f t="shared" si="229"/>
        <v/>
      </c>
      <c r="T123" s="541" t="str">
        <f t="shared" si="229"/>
        <v/>
      </c>
      <c r="U123" s="541" t="str">
        <f t="shared" si="229"/>
        <v/>
      </c>
      <c r="V123" s="541" t="str">
        <f t="shared" si="229"/>
        <v/>
      </c>
      <c r="W123" s="541" t="str">
        <f t="shared" si="229"/>
        <v/>
      </c>
      <c r="X123" s="541" t="str">
        <f t="shared" si="229"/>
        <v/>
      </c>
      <c r="Y123" s="541" t="str">
        <f t="shared" si="229"/>
        <v/>
      </c>
      <c r="Z123" s="541" t="str">
        <f t="shared" si="229"/>
        <v/>
      </c>
      <c r="AA123" s="541" t="str">
        <f t="shared" si="230"/>
        <v/>
      </c>
      <c r="AB123" s="541" t="str">
        <f t="shared" si="230"/>
        <v/>
      </c>
      <c r="AC123" s="541" t="str">
        <f t="shared" si="230"/>
        <v/>
      </c>
      <c r="AD123" s="541" t="str">
        <f t="shared" si="230"/>
        <v/>
      </c>
      <c r="AE123" s="541" t="str">
        <f t="shared" si="230"/>
        <v/>
      </c>
      <c r="AF123" s="541" t="str">
        <f t="shared" si="230"/>
        <v/>
      </c>
      <c r="AG123" s="541" t="str">
        <f t="shared" si="230"/>
        <v/>
      </c>
      <c r="AH123" s="541" t="str">
        <f t="shared" si="230"/>
        <v/>
      </c>
      <c r="AI123" s="541" t="str">
        <f t="shared" si="230"/>
        <v/>
      </c>
      <c r="AJ123" s="541" t="str">
        <f t="shared" si="230"/>
        <v/>
      </c>
      <c r="AK123" s="541" t="str">
        <f t="shared" si="231"/>
        <v/>
      </c>
      <c r="AL123" s="541" t="str">
        <f t="shared" si="231"/>
        <v/>
      </c>
      <c r="AM123" s="541" t="str">
        <f t="shared" si="231"/>
        <v/>
      </c>
      <c r="AN123" s="541" t="str">
        <f t="shared" si="231"/>
        <v/>
      </c>
      <c r="AO123" s="541" t="str">
        <f t="shared" si="231"/>
        <v/>
      </c>
      <c r="AP123" s="541" t="str">
        <f t="shared" si="231"/>
        <v/>
      </c>
      <c r="AQ123" s="541" t="str">
        <f t="shared" si="231"/>
        <v/>
      </c>
      <c r="AR123" s="541" t="str">
        <f t="shared" si="231"/>
        <v/>
      </c>
      <c r="AS123" s="541" t="str">
        <f t="shared" si="231"/>
        <v/>
      </c>
      <c r="AT123" s="541" t="str">
        <f t="shared" si="231"/>
        <v/>
      </c>
      <c r="AU123" s="541" t="str">
        <f t="shared" si="232"/>
        <v/>
      </c>
      <c r="AV123" s="541" t="str">
        <f t="shared" si="232"/>
        <v/>
      </c>
      <c r="AW123" s="541" t="str">
        <f t="shared" si="232"/>
        <v/>
      </c>
      <c r="AX123" s="541" t="str">
        <f t="shared" si="232"/>
        <v/>
      </c>
      <c r="AY123" s="541" t="str">
        <f t="shared" si="232"/>
        <v/>
      </c>
      <c r="AZ123" s="541" t="str">
        <f t="shared" si="232"/>
        <v/>
      </c>
      <c r="BA123" s="541" t="str">
        <f t="shared" si="232"/>
        <v/>
      </c>
      <c r="BB123" s="541" t="str">
        <f t="shared" si="232"/>
        <v/>
      </c>
      <c r="BC123" s="541" t="str">
        <f t="shared" si="232"/>
        <v/>
      </c>
      <c r="BD123" s="541" t="str">
        <f t="shared" si="232"/>
        <v/>
      </c>
    </row>
    <row r="124" spans="1:56" ht="14.25" customHeight="1" x14ac:dyDescent="0.2">
      <c r="A124" s="513">
        <f t="shared" si="234"/>
        <v>7</v>
      </c>
      <c r="B124" s="18" t="str">
        <v/>
      </c>
      <c r="C124" s="18" t="str">
        <v/>
      </c>
      <c r="D124" s="31"/>
      <c r="E124" s="255" t="str">
        <f t="shared" si="233"/>
        <v/>
      </c>
      <c r="F124" s="550"/>
      <c r="G124" s="541" t="str">
        <f t="shared" si="228"/>
        <v/>
      </c>
      <c r="H124" s="541" t="str">
        <f t="shared" si="228"/>
        <v/>
      </c>
      <c r="I124" s="541" t="str">
        <f t="shared" si="228"/>
        <v/>
      </c>
      <c r="J124" s="541" t="str">
        <f t="shared" si="228"/>
        <v/>
      </c>
      <c r="K124" s="541" t="str">
        <f t="shared" si="228"/>
        <v/>
      </c>
      <c r="L124" s="541" t="str">
        <f t="shared" si="228"/>
        <v/>
      </c>
      <c r="M124" s="541" t="str">
        <f t="shared" si="228"/>
        <v/>
      </c>
      <c r="N124" s="541" t="str">
        <f t="shared" si="228"/>
        <v/>
      </c>
      <c r="O124" s="541" t="str">
        <f t="shared" si="228"/>
        <v/>
      </c>
      <c r="P124" s="541" t="str">
        <f t="shared" si="228"/>
        <v/>
      </c>
      <c r="Q124" s="541" t="str">
        <f t="shared" si="229"/>
        <v/>
      </c>
      <c r="R124" s="541" t="str">
        <f t="shared" si="229"/>
        <v/>
      </c>
      <c r="S124" s="541" t="str">
        <f t="shared" si="229"/>
        <v/>
      </c>
      <c r="T124" s="541" t="str">
        <f t="shared" si="229"/>
        <v/>
      </c>
      <c r="U124" s="541" t="str">
        <f t="shared" si="229"/>
        <v/>
      </c>
      <c r="V124" s="541" t="str">
        <f t="shared" si="229"/>
        <v/>
      </c>
      <c r="W124" s="541" t="str">
        <f t="shared" si="229"/>
        <v/>
      </c>
      <c r="X124" s="541" t="str">
        <f t="shared" si="229"/>
        <v/>
      </c>
      <c r="Y124" s="541" t="str">
        <f t="shared" si="229"/>
        <v/>
      </c>
      <c r="Z124" s="541" t="str">
        <f t="shared" si="229"/>
        <v/>
      </c>
      <c r="AA124" s="541" t="str">
        <f t="shared" si="230"/>
        <v/>
      </c>
      <c r="AB124" s="541" t="str">
        <f t="shared" si="230"/>
        <v/>
      </c>
      <c r="AC124" s="541" t="str">
        <f t="shared" si="230"/>
        <v/>
      </c>
      <c r="AD124" s="541" t="str">
        <f t="shared" si="230"/>
        <v/>
      </c>
      <c r="AE124" s="541" t="str">
        <f t="shared" si="230"/>
        <v/>
      </c>
      <c r="AF124" s="541" t="str">
        <f t="shared" si="230"/>
        <v/>
      </c>
      <c r="AG124" s="541" t="str">
        <f t="shared" si="230"/>
        <v/>
      </c>
      <c r="AH124" s="541" t="str">
        <f t="shared" si="230"/>
        <v/>
      </c>
      <c r="AI124" s="541" t="str">
        <f t="shared" si="230"/>
        <v/>
      </c>
      <c r="AJ124" s="541" t="str">
        <f t="shared" si="230"/>
        <v/>
      </c>
      <c r="AK124" s="541" t="str">
        <f t="shared" si="231"/>
        <v/>
      </c>
      <c r="AL124" s="541" t="str">
        <f t="shared" si="231"/>
        <v/>
      </c>
      <c r="AM124" s="541" t="str">
        <f t="shared" si="231"/>
        <v/>
      </c>
      <c r="AN124" s="541" t="str">
        <f t="shared" si="231"/>
        <v/>
      </c>
      <c r="AO124" s="541" t="str">
        <f t="shared" si="231"/>
        <v/>
      </c>
      <c r="AP124" s="541" t="str">
        <f t="shared" si="231"/>
        <v/>
      </c>
      <c r="AQ124" s="541" t="str">
        <f t="shared" si="231"/>
        <v/>
      </c>
      <c r="AR124" s="541" t="str">
        <f t="shared" si="231"/>
        <v/>
      </c>
      <c r="AS124" s="541" t="str">
        <f t="shared" si="231"/>
        <v/>
      </c>
      <c r="AT124" s="541" t="str">
        <f t="shared" si="231"/>
        <v/>
      </c>
      <c r="AU124" s="541" t="str">
        <f t="shared" si="232"/>
        <v/>
      </c>
      <c r="AV124" s="541" t="str">
        <f t="shared" si="232"/>
        <v/>
      </c>
      <c r="AW124" s="541" t="str">
        <f t="shared" si="232"/>
        <v/>
      </c>
      <c r="AX124" s="541" t="str">
        <f t="shared" si="232"/>
        <v/>
      </c>
      <c r="AY124" s="541" t="str">
        <f t="shared" si="232"/>
        <v/>
      </c>
      <c r="AZ124" s="541" t="str">
        <f t="shared" si="232"/>
        <v/>
      </c>
      <c r="BA124" s="541" t="str">
        <f t="shared" si="232"/>
        <v/>
      </c>
      <c r="BB124" s="541" t="str">
        <f t="shared" si="232"/>
        <v/>
      </c>
      <c r="BC124" s="541" t="str">
        <f t="shared" si="232"/>
        <v/>
      </c>
      <c r="BD124" s="541" t="str">
        <f t="shared" si="232"/>
        <v/>
      </c>
    </row>
    <row r="125" spans="1:56" ht="14.25" customHeight="1" x14ac:dyDescent="0.2">
      <c r="A125" s="513">
        <f t="shared" si="234"/>
        <v>8</v>
      </c>
      <c r="B125" s="18" t="str">
        <v/>
      </c>
      <c r="C125" s="18" t="str">
        <v/>
      </c>
      <c r="D125" s="31"/>
      <c r="E125" s="255" t="str">
        <f t="shared" si="233"/>
        <v/>
      </c>
      <c r="F125" s="550"/>
      <c r="G125" s="541" t="str">
        <f t="shared" si="228"/>
        <v/>
      </c>
      <c r="H125" s="541" t="str">
        <f t="shared" si="228"/>
        <v/>
      </c>
      <c r="I125" s="541" t="str">
        <f t="shared" si="228"/>
        <v/>
      </c>
      <c r="J125" s="541" t="str">
        <f t="shared" si="228"/>
        <v/>
      </c>
      <c r="K125" s="541" t="str">
        <f t="shared" si="228"/>
        <v/>
      </c>
      <c r="L125" s="541" t="str">
        <f t="shared" si="228"/>
        <v/>
      </c>
      <c r="M125" s="541" t="str">
        <f t="shared" si="228"/>
        <v/>
      </c>
      <c r="N125" s="541" t="str">
        <f t="shared" si="228"/>
        <v/>
      </c>
      <c r="O125" s="541" t="str">
        <f t="shared" si="228"/>
        <v/>
      </c>
      <c r="P125" s="541" t="str">
        <f t="shared" si="228"/>
        <v/>
      </c>
      <c r="Q125" s="541" t="str">
        <f t="shared" si="229"/>
        <v/>
      </c>
      <c r="R125" s="541" t="str">
        <f t="shared" si="229"/>
        <v/>
      </c>
      <c r="S125" s="541" t="str">
        <f t="shared" si="229"/>
        <v/>
      </c>
      <c r="T125" s="541" t="str">
        <f t="shared" si="229"/>
        <v/>
      </c>
      <c r="U125" s="541" t="str">
        <f t="shared" si="229"/>
        <v/>
      </c>
      <c r="V125" s="541" t="str">
        <f t="shared" si="229"/>
        <v/>
      </c>
      <c r="W125" s="541" t="str">
        <f t="shared" si="229"/>
        <v/>
      </c>
      <c r="X125" s="541" t="str">
        <f t="shared" si="229"/>
        <v/>
      </c>
      <c r="Y125" s="541" t="str">
        <f t="shared" si="229"/>
        <v/>
      </c>
      <c r="Z125" s="541" t="str">
        <f t="shared" si="229"/>
        <v/>
      </c>
      <c r="AA125" s="541" t="str">
        <f t="shared" si="230"/>
        <v/>
      </c>
      <c r="AB125" s="541" t="str">
        <f t="shared" si="230"/>
        <v/>
      </c>
      <c r="AC125" s="541" t="str">
        <f t="shared" si="230"/>
        <v/>
      </c>
      <c r="AD125" s="541" t="str">
        <f t="shared" si="230"/>
        <v/>
      </c>
      <c r="AE125" s="541" t="str">
        <f t="shared" si="230"/>
        <v/>
      </c>
      <c r="AF125" s="541" t="str">
        <f t="shared" si="230"/>
        <v/>
      </c>
      <c r="AG125" s="541" t="str">
        <f t="shared" si="230"/>
        <v/>
      </c>
      <c r="AH125" s="541" t="str">
        <f t="shared" si="230"/>
        <v/>
      </c>
      <c r="AI125" s="541" t="str">
        <f t="shared" si="230"/>
        <v/>
      </c>
      <c r="AJ125" s="541" t="str">
        <f t="shared" si="230"/>
        <v/>
      </c>
      <c r="AK125" s="541" t="str">
        <f t="shared" si="231"/>
        <v/>
      </c>
      <c r="AL125" s="541" t="str">
        <f t="shared" si="231"/>
        <v/>
      </c>
      <c r="AM125" s="541" t="str">
        <f t="shared" si="231"/>
        <v/>
      </c>
      <c r="AN125" s="541" t="str">
        <f t="shared" si="231"/>
        <v/>
      </c>
      <c r="AO125" s="541" t="str">
        <f t="shared" si="231"/>
        <v/>
      </c>
      <c r="AP125" s="541" t="str">
        <f t="shared" si="231"/>
        <v/>
      </c>
      <c r="AQ125" s="541" t="str">
        <f t="shared" si="231"/>
        <v/>
      </c>
      <c r="AR125" s="541" t="str">
        <f t="shared" si="231"/>
        <v/>
      </c>
      <c r="AS125" s="541" t="str">
        <f t="shared" si="231"/>
        <v/>
      </c>
      <c r="AT125" s="541" t="str">
        <f t="shared" si="231"/>
        <v/>
      </c>
      <c r="AU125" s="541" t="str">
        <f t="shared" si="232"/>
        <v/>
      </c>
      <c r="AV125" s="541" t="str">
        <f t="shared" si="232"/>
        <v/>
      </c>
      <c r="AW125" s="541" t="str">
        <f t="shared" si="232"/>
        <v/>
      </c>
      <c r="AX125" s="541" t="str">
        <f t="shared" si="232"/>
        <v/>
      </c>
      <c r="AY125" s="541" t="str">
        <f t="shared" si="232"/>
        <v/>
      </c>
      <c r="AZ125" s="541" t="str">
        <f t="shared" si="232"/>
        <v/>
      </c>
      <c r="BA125" s="541" t="str">
        <f t="shared" si="232"/>
        <v/>
      </c>
      <c r="BB125" s="541" t="str">
        <f t="shared" si="232"/>
        <v/>
      </c>
      <c r="BC125" s="541" t="str">
        <f t="shared" si="232"/>
        <v/>
      </c>
      <c r="BD125" s="541" t="str">
        <f t="shared" si="232"/>
        <v/>
      </c>
    </row>
    <row r="126" spans="1:56" ht="14.25" customHeight="1" x14ac:dyDescent="0.2">
      <c r="A126" s="513">
        <f t="shared" si="234"/>
        <v>9</v>
      </c>
      <c r="B126" s="18" t="str">
        <v/>
      </c>
      <c r="C126" s="18" t="str">
        <v/>
      </c>
      <c r="D126" s="31"/>
      <c r="E126" s="255" t="str">
        <f t="shared" si="233"/>
        <v/>
      </c>
      <c r="F126" s="550"/>
      <c r="G126" s="541" t="str">
        <f t="shared" si="228"/>
        <v/>
      </c>
      <c r="H126" s="541" t="str">
        <f t="shared" si="228"/>
        <v/>
      </c>
      <c r="I126" s="541" t="str">
        <f t="shared" si="228"/>
        <v/>
      </c>
      <c r="J126" s="541" t="str">
        <f t="shared" si="228"/>
        <v/>
      </c>
      <c r="K126" s="541" t="str">
        <f t="shared" si="228"/>
        <v/>
      </c>
      <c r="L126" s="541" t="str">
        <f t="shared" si="228"/>
        <v/>
      </c>
      <c r="M126" s="541" t="str">
        <f t="shared" si="228"/>
        <v/>
      </c>
      <c r="N126" s="541" t="str">
        <f t="shared" si="228"/>
        <v/>
      </c>
      <c r="O126" s="541" t="str">
        <f t="shared" si="228"/>
        <v/>
      </c>
      <c r="P126" s="541" t="str">
        <f t="shared" si="228"/>
        <v/>
      </c>
      <c r="Q126" s="541" t="str">
        <f t="shared" si="229"/>
        <v/>
      </c>
      <c r="R126" s="541" t="str">
        <f t="shared" si="229"/>
        <v/>
      </c>
      <c r="S126" s="541" t="str">
        <f t="shared" si="229"/>
        <v/>
      </c>
      <c r="T126" s="541" t="str">
        <f t="shared" si="229"/>
        <v/>
      </c>
      <c r="U126" s="541" t="str">
        <f t="shared" si="229"/>
        <v/>
      </c>
      <c r="V126" s="541" t="str">
        <f t="shared" si="229"/>
        <v/>
      </c>
      <c r="W126" s="541" t="str">
        <f t="shared" si="229"/>
        <v/>
      </c>
      <c r="X126" s="541" t="str">
        <f t="shared" si="229"/>
        <v/>
      </c>
      <c r="Y126" s="541" t="str">
        <f t="shared" si="229"/>
        <v/>
      </c>
      <c r="Z126" s="541" t="str">
        <f t="shared" si="229"/>
        <v/>
      </c>
      <c r="AA126" s="541" t="str">
        <f t="shared" si="230"/>
        <v/>
      </c>
      <c r="AB126" s="541" t="str">
        <f t="shared" si="230"/>
        <v/>
      </c>
      <c r="AC126" s="541" t="str">
        <f t="shared" si="230"/>
        <v/>
      </c>
      <c r="AD126" s="541" t="str">
        <f t="shared" si="230"/>
        <v/>
      </c>
      <c r="AE126" s="541" t="str">
        <f t="shared" si="230"/>
        <v/>
      </c>
      <c r="AF126" s="541" t="str">
        <f t="shared" si="230"/>
        <v/>
      </c>
      <c r="AG126" s="541" t="str">
        <f t="shared" si="230"/>
        <v/>
      </c>
      <c r="AH126" s="541" t="str">
        <f t="shared" si="230"/>
        <v/>
      </c>
      <c r="AI126" s="541" t="str">
        <f t="shared" si="230"/>
        <v/>
      </c>
      <c r="AJ126" s="541" t="str">
        <f t="shared" si="230"/>
        <v/>
      </c>
      <c r="AK126" s="541" t="str">
        <f t="shared" si="231"/>
        <v/>
      </c>
      <c r="AL126" s="541" t="str">
        <f t="shared" si="231"/>
        <v/>
      </c>
      <c r="AM126" s="541" t="str">
        <f t="shared" si="231"/>
        <v/>
      </c>
      <c r="AN126" s="541" t="str">
        <f t="shared" si="231"/>
        <v/>
      </c>
      <c r="AO126" s="541" t="str">
        <f t="shared" si="231"/>
        <v/>
      </c>
      <c r="AP126" s="541" t="str">
        <f t="shared" si="231"/>
        <v/>
      </c>
      <c r="AQ126" s="541" t="str">
        <f t="shared" si="231"/>
        <v/>
      </c>
      <c r="AR126" s="541" t="str">
        <f t="shared" si="231"/>
        <v/>
      </c>
      <c r="AS126" s="541" t="str">
        <f t="shared" si="231"/>
        <v/>
      </c>
      <c r="AT126" s="541" t="str">
        <f t="shared" si="231"/>
        <v/>
      </c>
      <c r="AU126" s="541" t="str">
        <f t="shared" si="232"/>
        <v/>
      </c>
      <c r="AV126" s="541" t="str">
        <f t="shared" si="232"/>
        <v/>
      </c>
      <c r="AW126" s="541" t="str">
        <f t="shared" si="232"/>
        <v/>
      </c>
      <c r="AX126" s="541" t="str">
        <f t="shared" si="232"/>
        <v/>
      </c>
      <c r="AY126" s="541" t="str">
        <f t="shared" si="232"/>
        <v/>
      </c>
      <c r="AZ126" s="541" t="str">
        <f t="shared" si="232"/>
        <v/>
      </c>
      <c r="BA126" s="541" t="str">
        <f t="shared" si="232"/>
        <v/>
      </c>
      <c r="BB126" s="541" t="str">
        <f t="shared" si="232"/>
        <v/>
      </c>
      <c r="BC126" s="541" t="str">
        <f t="shared" si="232"/>
        <v/>
      </c>
      <c r="BD126" s="541" t="str">
        <f t="shared" si="232"/>
        <v/>
      </c>
    </row>
    <row r="127" spans="1:56" ht="14.25" customHeight="1" x14ac:dyDescent="0.2">
      <c r="A127" s="513">
        <f t="shared" si="234"/>
        <v>10</v>
      </c>
      <c r="B127" s="18" t="str">
        <v/>
      </c>
      <c r="C127" s="18" t="str">
        <v/>
      </c>
      <c r="D127" s="31"/>
      <c r="E127" s="255" t="str">
        <f t="shared" si="233"/>
        <v/>
      </c>
      <c r="F127" s="550"/>
      <c r="G127" s="541" t="str">
        <f t="shared" ref="G127:P136" si="235">IF($C127&lt;&gt;"",INDEX(CA_zero_disc_fact,MATCH($C127,CA_currencies,0),1+G$116),"")</f>
        <v/>
      </c>
      <c r="H127" s="541" t="str">
        <f t="shared" si="235"/>
        <v/>
      </c>
      <c r="I127" s="541" t="str">
        <f t="shared" si="235"/>
        <v/>
      </c>
      <c r="J127" s="541" t="str">
        <f t="shared" si="235"/>
        <v/>
      </c>
      <c r="K127" s="541" t="str">
        <f t="shared" si="235"/>
        <v/>
      </c>
      <c r="L127" s="541" t="str">
        <f t="shared" si="235"/>
        <v/>
      </c>
      <c r="M127" s="541" t="str">
        <f t="shared" si="235"/>
        <v/>
      </c>
      <c r="N127" s="541" t="str">
        <f t="shared" si="235"/>
        <v/>
      </c>
      <c r="O127" s="541" t="str">
        <f t="shared" si="235"/>
        <v/>
      </c>
      <c r="P127" s="541" t="str">
        <f t="shared" si="235"/>
        <v/>
      </c>
      <c r="Q127" s="541" t="str">
        <f t="shared" ref="Q127:Z136" si="236">IF($C127&lt;&gt;"",INDEX(CA_zero_disc_fact,MATCH($C127,CA_currencies,0),1+Q$116),"")</f>
        <v/>
      </c>
      <c r="R127" s="541" t="str">
        <f t="shared" si="236"/>
        <v/>
      </c>
      <c r="S127" s="541" t="str">
        <f t="shared" si="236"/>
        <v/>
      </c>
      <c r="T127" s="541" t="str">
        <f t="shared" si="236"/>
        <v/>
      </c>
      <c r="U127" s="541" t="str">
        <f t="shared" si="236"/>
        <v/>
      </c>
      <c r="V127" s="541" t="str">
        <f t="shared" si="236"/>
        <v/>
      </c>
      <c r="W127" s="541" t="str">
        <f t="shared" si="236"/>
        <v/>
      </c>
      <c r="X127" s="541" t="str">
        <f t="shared" si="236"/>
        <v/>
      </c>
      <c r="Y127" s="541" t="str">
        <f t="shared" si="236"/>
        <v/>
      </c>
      <c r="Z127" s="541" t="str">
        <f t="shared" si="236"/>
        <v/>
      </c>
      <c r="AA127" s="541" t="str">
        <f t="shared" ref="AA127:AJ136" si="237">IF($C127&lt;&gt;"",INDEX(CA_zero_disc_fact,MATCH($C127,CA_currencies,0),1+AA$116),"")</f>
        <v/>
      </c>
      <c r="AB127" s="541" t="str">
        <f t="shared" si="237"/>
        <v/>
      </c>
      <c r="AC127" s="541" t="str">
        <f t="shared" si="237"/>
        <v/>
      </c>
      <c r="AD127" s="541" t="str">
        <f t="shared" si="237"/>
        <v/>
      </c>
      <c r="AE127" s="541" t="str">
        <f t="shared" si="237"/>
        <v/>
      </c>
      <c r="AF127" s="541" t="str">
        <f t="shared" si="237"/>
        <v/>
      </c>
      <c r="AG127" s="541" t="str">
        <f t="shared" si="237"/>
        <v/>
      </c>
      <c r="AH127" s="541" t="str">
        <f t="shared" si="237"/>
        <v/>
      </c>
      <c r="AI127" s="541" t="str">
        <f t="shared" si="237"/>
        <v/>
      </c>
      <c r="AJ127" s="541" t="str">
        <f t="shared" si="237"/>
        <v/>
      </c>
      <c r="AK127" s="541" t="str">
        <f t="shared" ref="AK127:AT136" si="238">IF($C127&lt;&gt;"",INDEX(CA_zero_disc_fact,MATCH($C127,CA_currencies,0),1+AK$116),"")</f>
        <v/>
      </c>
      <c r="AL127" s="541" t="str">
        <f t="shared" si="238"/>
        <v/>
      </c>
      <c r="AM127" s="541" t="str">
        <f t="shared" si="238"/>
        <v/>
      </c>
      <c r="AN127" s="541" t="str">
        <f t="shared" si="238"/>
        <v/>
      </c>
      <c r="AO127" s="541" t="str">
        <f t="shared" si="238"/>
        <v/>
      </c>
      <c r="AP127" s="541" t="str">
        <f t="shared" si="238"/>
        <v/>
      </c>
      <c r="AQ127" s="541" t="str">
        <f t="shared" si="238"/>
        <v/>
      </c>
      <c r="AR127" s="541" t="str">
        <f t="shared" si="238"/>
        <v/>
      </c>
      <c r="AS127" s="541" t="str">
        <f t="shared" si="238"/>
        <v/>
      </c>
      <c r="AT127" s="541" t="str">
        <f t="shared" si="238"/>
        <v/>
      </c>
      <c r="AU127" s="541" t="str">
        <f t="shared" ref="AU127:BD136" si="239">IF($C127&lt;&gt;"",INDEX(CA_zero_disc_fact,MATCH($C127,CA_currencies,0),1+AU$116),"")</f>
        <v/>
      </c>
      <c r="AV127" s="541" t="str">
        <f t="shared" si="239"/>
        <v/>
      </c>
      <c r="AW127" s="541" t="str">
        <f t="shared" si="239"/>
        <v/>
      </c>
      <c r="AX127" s="541" t="str">
        <f t="shared" si="239"/>
        <v/>
      </c>
      <c r="AY127" s="541" t="str">
        <f t="shared" si="239"/>
        <v/>
      </c>
      <c r="AZ127" s="541" t="str">
        <f t="shared" si="239"/>
        <v/>
      </c>
      <c r="BA127" s="541" t="str">
        <f t="shared" si="239"/>
        <v/>
      </c>
      <c r="BB127" s="541" t="str">
        <f t="shared" si="239"/>
        <v/>
      </c>
      <c r="BC127" s="541" t="str">
        <f t="shared" si="239"/>
        <v/>
      </c>
      <c r="BD127" s="541" t="str">
        <f t="shared" si="239"/>
        <v/>
      </c>
    </row>
    <row r="128" spans="1:56" ht="14.25" customHeight="1" x14ac:dyDescent="0.2">
      <c r="A128" s="513">
        <f t="shared" si="234"/>
        <v>11</v>
      </c>
      <c r="B128" s="18" t="str">
        <v/>
      </c>
      <c r="C128" s="18" t="str">
        <v/>
      </c>
      <c r="D128" s="31"/>
      <c r="E128" s="255" t="str">
        <f t="shared" si="233"/>
        <v/>
      </c>
      <c r="F128" s="550"/>
      <c r="G128" s="541" t="str">
        <f t="shared" si="235"/>
        <v/>
      </c>
      <c r="H128" s="541" t="str">
        <f t="shared" si="235"/>
        <v/>
      </c>
      <c r="I128" s="541" t="str">
        <f t="shared" si="235"/>
        <v/>
      </c>
      <c r="J128" s="541" t="str">
        <f t="shared" si="235"/>
        <v/>
      </c>
      <c r="K128" s="541" t="str">
        <f t="shared" si="235"/>
        <v/>
      </c>
      <c r="L128" s="541" t="str">
        <f t="shared" si="235"/>
        <v/>
      </c>
      <c r="M128" s="541" t="str">
        <f t="shared" si="235"/>
        <v/>
      </c>
      <c r="N128" s="541" t="str">
        <f t="shared" si="235"/>
        <v/>
      </c>
      <c r="O128" s="541" t="str">
        <f t="shared" si="235"/>
        <v/>
      </c>
      <c r="P128" s="541" t="str">
        <f t="shared" si="235"/>
        <v/>
      </c>
      <c r="Q128" s="541" t="str">
        <f t="shared" si="236"/>
        <v/>
      </c>
      <c r="R128" s="541" t="str">
        <f t="shared" si="236"/>
        <v/>
      </c>
      <c r="S128" s="541" t="str">
        <f t="shared" si="236"/>
        <v/>
      </c>
      <c r="T128" s="541" t="str">
        <f t="shared" si="236"/>
        <v/>
      </c>
      <c r="U128" s="541" t="str">
        <f t="shared" si="236"/>
        <v/>
      </c>
      <c r="V128" s="541" t="str">
        <f t="shared" si="236"/>
        <v/>
      </c>
      <c r="W128" s="541" t="str">
        <f t="shared" si="236"/>
        <v/>
      </c>
      <c r="X128" s="541" t="str">
        <f t="shared" si="236"/>
        <v/>
      </c>
      <c r="Y128" s="541" t="str">
        <f t="shared" si="236"/>
        <v/>
      </c>
      <c r="Z128" s="541" t="str">
        <f t="shared" si="236"/>
        <v/>
      </c>
      <c r="AA128" s="541" t="str">
        <f t="shared" si="237"/>
        <v/>
      </c>
      <c r="AB128" s="541" t="str">
        <f t="shared" si="237"/>
        <v/>
      </c>
      <c r="AC128" s="541" t="str">
        <f t="shared" si="237"/>
        <v/>
      </c>
      <c r="AD128" s="541" t="str">
        <f t="shared" si="237"/>
        <v/>
      </c>
      <c r="AE128" s="541" t="str">
        <f t="shared" si="237"/>
        <v/>
      </c>
      <c r="AF128" s="541" t="str">
        <f t="shared" si="237"/>
        <v/>
      </c>
      <c r="AG128" s="541" t="str">
        <f t="shared" si="237"/>
        <v/>
      </c>
      <c r="AH128" s="541" t="str">
        <f t="shared" si="237"/>
        <v/>
      </c>
      <c r="AI128" s="541" t="str">
        <f t="shared" si="237"/>
        <v/>
      </c>
      <c r="AJ128" s="541" t="str">
        <f t="shared" si="237"/>
        <v/>
      </c>
      <c r="AK128" s="541" t="str">
        <f t="shared" si="238"/>
        <v/>
      </c>
      <c r="AL128" s="541" t="str">
        <f t="shared" si="238"/>
        <v/>
      </c>
      <c r="AM128" s="541" t="str">
        <f t="shared" si="238"/>
        <v/>
      </c>
      <c r="AN128" s="541" t="str">
        <f t="shared" si="238"/>
        <v/>
      </c>
      <c r="AO128" s="541" t="str">
        <f t="shared" si="238"/>
        <v/>
      </c>
      <c r="AP128" s="541" t="str">
        <f t="shared" si="238"/>
        <v/>
      </c>
      <c r="AQ128" s="541" t="str">
        <f t="shared" si="238"/>
        <v/>
      </c>
      <c r="AR128" s="541" t="str">
        <f t="shared" si="238"/>
        <v/>
      </c>
      <c r="AS128" s="541" t="str">
        <f t="shared" si="238"/>
        <v/>
      </c>
      <c r="AT128" s="541" t="str">
        <f t="shared" si="238"/>
        <v/>
      </c>
      <c r="AU128" s="541" t="str">
        <f t="shared" si="239"/>
        <v/>
      </c>
      <c r="AV128" s="541" t="str">
        <f t="shared" si="239"/>
        <v/>
      </c>
      <c r="AW128" s="541" t="str">
        <f t="shared" si="239"/>
        <v/>
      </c>
      <c r="AX128" s="541" t="str">
        <f t="shared" si="239"/>
        <v/>
      </c>
      <c r="AY128" s="541" t="str">
        <f t="shared" si="239"/>
        <v/>
      </c>
      <c r="AZ128" s="541" t="str">
        <f t="shared" si="239"/>
        <v/>
      </c>
      <c r="BA128" s="541" t="str">
        <f t="shared" si="239"/>
        <v/>
      </c>
      <c r="BB128" s="541" t="str">
        <f t="shared" si="239"/>
        <v/>
      </c>
      <c r="BC128" s="541" t="str">
        <f t="shared" si="239"/>
        <v/>
      </c>
      <c r="BD128" s="541" t="str">
        <f t="shared" si="239"/>
        <v/>
      </c>
    </row>
    <row r="129" spans="1:56" ht="14.25" customHeight="1" x14ac:dyDescent="0.2">
      <c r="A129" s="513">
        <f t="shared" si="234"/>
        <v>12</v>
      </c>
      <c r="B129" s="18" t="str">
        <v/>
      </c>
      <c r="C129" s="18" t="str">
        <v/>
      </c>
      <c r="D129" s="31"/>
      <c r="E129" s="255" t="str">
        <f t="shared" si="233"/>
        <v/>
      </c>
      <c r="F129" s="550"/>
      <c r="G129" s="541" t="str">
        <f t="shared" si="235"/>
        <v/>
      </c>
      <c r="H129" s="541" t="str">
        <f t="shared" si="235"/>
        <v/>
      </c>
      <c r="I129" s="541" t="str">
        <f t="shared" si="235"/>
        <v/>
      </c>
      <c r="J129" s="541" t="str">
        <f t="shared" si="235"/>
        <v/>
      </c>
      <c r="K129" s="541" t="str">
        <f t="shared" si="235"/>
        <v/>
      </c>
      <c r="L129" s="541" t="str">
        <f t="shared" si="235"/>
        <v/>
      </c>
      <c r="M129" s="541" t="str">
        <f t="shared" si="235"/>
        <v/>
      </c>
      <c r="N129" s="541" t="str">
        <f t="shared" si="235"/>
        <v/>
      </c>
      <c r="O129" s="541" t="str">
        <f t="shared" si="235"/>
        <v/>
      </c>
      <c r="P129" s="541" t="str">
        <f t="shared" si="235"/>
        <v/>
      </c>
      <c r="Q129" s="541" t="str">
        <f t="shared" si="236"/>
        <v/>
      </c>
      <c r="R129" s="541" t="str">
        <f t="shared" si="236"/>
        <v/>
      </c>
      <c r="S129" s="541" t="str">
        <f t="shared" si="236"/>
        <v/>
      </c>
      <c r="T129" s="541" t="str">
        <f t="shared" si="236"/>
        <v/>
      </c>
      <c r="U129" s="541" t="str">
        <f t="shared" si="236"/>
        <v/>
      </c>
      <c r="V129" s="541" t="str">
        <f t="shared" si="236"/>
        <v/>
      </c>
      <c r="W129" s="541" t="str">
        <f t="shared" si="236"/>
        <v/>
      </c>
      <c r="X129" s="541" t="str">
        <f t="shared" si="236"/>
        <v/>
      </c>
      <c r="Y129" s="541" t="str">
        <f t="shared" si="236"/>
        <v/>
      </c>
      <c r="Z129" s="541" t="str">
        <f t="shared" si="236"/>
        <v/>
      </c>
      <c r="AA129" s="541" t="str">
        <f t="shared" si="237"/>
        <v/>
      </c>
      <c r="AB129" s="541" t="str">
        <f t="shared" si="237"/>
        <v/>
      </c>
      <c r="AC129" s="541" t="str">
        <f t="shared" si="237"/>
        <v/>
      </c>
      <c r="AD129" s="541" t="str">
        <f t="shared" si="237"/>
        <v/>
      </c>
      <c r="AE129" s="541" t="str">
        <f t="shared" si="237"/>
        <v/>
      </c>
      <c r="AF129" s="541" t="str">
        <f t="shared" si="237"/>
        <v/>
      </c>
      <c r="AG129" s="541" t="str">
        <f t="shared" si="237"/>
        <v/>
      </c>
      <c r="AH129" s="541" t="str">
        <f t="shared" si="237"/>
        <v/>
      </c>
      <c r="AI129" s="541" t="str">
        <f t="shared" si="237"/>
        <v/>
      </c>
      <c r="AJ129" s="541" t="str">
        <f t="shared" si="237"/>
        <v/>
      </c>
      <c r="AK129" s="541" t="str">
        <f t="shared" si="238"/>
        <v/>
      </c>
      <c r="AL129" s="541" t="str">
        <f t="shared" si="238"/>
        <v/>
      </c>
      <c r="AM129" s="541" t="str">
        <f t="shared" si="238"/>
        <v/>
      </c>
      <c r="AN129" s="541" t="str">
        <f t="shared" si="238"/>
        <v/>
      </c>
      <c r="AO129" s="541" t="str">
        <f t="shared" si="238"/>
        <v/>
      </c>
      <c r="AP129" s="541" t="str">
        <f t="shared" si="238"/>
        <v/>
      </c>
      <c r="AQ129" s="541" t="str">
        <f t="shared" si="238"/>
        <v/>
      </c>
      <c r="AR129" s="541" t="str">
        <f t="shared" si="238"/>
        <v/>
      </c>
      <c r="AS129" s="541" t="str">
        <f t="shared" si="238"/>
        <v/>
      </c>
      <c r="AT129" s="541" t="str">
        <f t="shared" si="238"/>
        <v/>
      </c>
      <c r="AU129" s="541" t="str">
        <f t="shared" si="239"/>
        <v/>
      </c>
      <c r="AV129" s="541" t="str">
        <f t="shared" si="239"/>
        <v/>
      </c>
      <c r="AW129" s="541" t="str">
        <f t="shared" si="239"/>
        <v/>
      </c>
      <c r="AX129" s="541" t="str">
        <f t="shared" si="239"/>
        <v/>
      </c>
      <c r="AY129" s="541" t="str">
        <f t="shared" si="239"/>
        <v/>
      </c>
      <c r="AZ129" s="541" t="str">
        <f t="shared" si="239"/>
        <v/>
      </c>
      <c r="BA129" s="541" t="str">
        <f t="shared" si="239"/>
        <v/>
      </c>
      <c r="BB129" s="541" t="str">
        <f t="shared" si="239"/>
        <v/>
      </c>
      <c r="BC129" s="541" t="str">
        <f t="shared" si="239"/>
        <v/>
      </c>
      <c r="BD129" s="541" t="str">
        <f t="shared" si="239"/>
        <v/>
      </c>
    </row>
    <row r="130" spans="1:56" ht="14.25" customHeight="1" x14ac:dyDescent="0.2">
      <c r="A130" s="513">
        <f t="shared" si="234"/>
        <v>13</v>
      </c>
      <c r="B130" s="18" t="str">
        <v/>
      </c>
      <c r="C130" s="18" t="str">
        <v/>
      </c>
      <c r="D130" s="31"/>
      <c r="E130" s="255" t="str">
        <f t="shared" si="233"/>
        <v/>
      </c>
      <c r="F130" s="550"/>
      <c r="G130" s="541" t="str">
        <f t="shared" si="235"/>
        <v/>
      </c>
      <c r="H130" s="541" t="str">
        <f t="shared" si="235"/>
        <v/>
      </c>
      <c r="I130" s="541" t="str">
        <f t="shared" si="235"/>
        <v/>
      </c>
      <c r="J130" s="541" t="str">
        <f t="shared" si="235"/>
        <v/>
      </c>
      <c r="K130" s="541" t="str">
        <f t="shared" si="235"/>
        <v/>
      </c>
      <c r="L130" s="541" t="str">
        <f t="shared" si="235"/>
        <v/>
      </c>
      <c r="M130" s="541" t="str">
        <f t="shared" si="235"/>
        <v/>
      </c>
      <c r="N130" s="541" t="str">
        <f t="shared" si="235"/>
        <v/>
      </c>
      <c r="O130" s="541" t="str">
        <f t="shared" si="235"/>
        <v/>
      </c>
      <c r="P130" s="541" t="str">
        <f t="shared" si="235"/>
        <v/>
      </c>
      <c r="Q130" s="541" t="str">
        <f t="shared" si="236"/>
        <v/>
      </c>
      <c r="R130" s="541" t="str">
        <f t="shared" si="236"/>
        <v/>
      </c>
      <c r="S130" s="541" t="str">
        <f t="shared" si="236"/>
        <v/>
      </c>
      <c r="T130" s="541" t="str">
        <f t="shared" si="236"/>
        <v/>
      </c>
      <c r="U130" s="541" t="str">
        <f t="shared" si="236"/>
        <v/>
      </c>
      <c r="V130" s="541" t="str">
        <f t="shared" si="236"/>
        <v/>
      </c>
      <c r="W130" s="541" t="str">
        <f t="shared" si="236"/>
        <v/>
      </c>
      <c r="X130" s="541" t="str">
        <f t="shared" si="236"/>
        <v/>
      </c>
      <c r="Y130" s="541" t="str">
        <f t="shared" si="236"/>
        <v/>
      </c>
      <c r="Z130" s="541" t="str">
        <f t="shared" si="236"/>
        <v/>
      </c>
      <c r="AA130" s="541" t="str">
        <f t="shared" si="237"/>
        <v/>
      </c>
      <c r="AB130" s="541" t="str">
        <f t="shared" si="237"/>
        <v/>
      </c>
      <c r="AC130" s="541" t="str">
        <f t="shared" si="237"/>
        <v/>
      </c>
      <c r="AD130" s="541" t="str">
        <f t="shared" si="237"/>
        <v/>
      </c>
      <c r="AE130" s="541" t="str">
        <f t="shared" si="237"/>
        <v/>
      </c>
      <c r="AF130" s="541" t="str">
        <f t="shared" si="237"/>
        <v/>
      </c>
      <c r="AG130" s="541" t="str">
        <f t="shared" si="237"/>
        <v/>
      </c>
      <c r="AH130" s="541" t="str">
        <f t="shared" si="237"/>
        <v/>
      </c>
      <c r="AI130" s="541" t="str">
        <f t="shared" si="237"/>
        <v/>
      </c>
      <c r="AJ130" s="541" t="str">
        <f t="shared" si="237"/>
        <v/>
      </c>
      <c r="AK130" s="541" t="str">
        <f t="shared" si="238"/>
        <v/>
      </c>
      <c r="AL130" s="541" t="str">
        <f t="shared" si="238"/>
        <v/>
      </c>
      <c r="AM130" s="541" t="str">
        <f t="shared" si="238"/>
        <v/>
      </c>
      <c r="AN130" s="541" t="str">
        <f t="shared" si="238"/>
        <v/>
      </c>
      <c r="AO130" s="541" t="str">
        <f t="shared" si="238"/>
        <v/>
      </c>
      <c r="AP130" s="541" t="str">
        <f t="shared" si="238"/>
        <v/>
      </c>
      <c r="AQ130" s="541" t="str">
        <f t="shared" si="238"/>
        <v/>
      </c>
      <c r="AR130" s="541" t="str">
        <f t="shared" si="238"/>
        <v/>
      </c>
      <c r="AS130" s="541" t="str">
        <f t="shared" si="238"/>
        <v/>
      </c>
      <c r="AT130" s="541" t="str">
        <f t="shared" si="238"/>
        <v/>
      </c>
      <c r="AU130" s="541" t="str">
        <f t="shared" si="239"/>
        <v/>
      </c>
      <c r="AV130" s="541" t="str">
        <f t="shared" si="239"/>
        <v/>
      </c>
      <c r="AW130" s="541" t="str">
        <f t="shared" si="239"/>
        <v/>
      </c>
      <c r="AX130" s="541" t="str">
        <f t="shared" si="239"/>
        <v/>
      </c>
      <c r="AY130" s="541" t="str">
        <f t="shared" si="239"/>
        <v/>
      </c>
      <c r="AZ130" s="541" t="str">
        <f t="shared" si="239"/>
        <v/>
      </c>
      <c r="BA130" s="541" t="str">
        <f t="shared" si="239"/>
        <v/>
      </c>
      <c r="BB130" s="541" t="str">
        <f t="shared" si="239"/>
        <v/>
      </c>
      <c r="BC130" s="541" t="str">
        <f t="shared" si="239"/>
        <v/>
      </c>
      <c r="BD130" s="541" t="str">
        <f t="shared" si="239"/>
        <v/>
      </c>
    </row>
    <row r="131" spans="1:56" ht="14.25" customHeight="1" x14ac:dyDescent="0.2">
      <c r="A131" s="513">
        <f t="shared" si="234"/>
        <v>14</v>
      </c>
      <c r="B131" s="18" t="str">
        <v/>
      </c>
      <c r="C131" s="18" t="str">
        <v/>
      </c>
      <c r="D131" s="31"/>
      <c r="E131" s="255" t="str">
        <f t="shared" si="233"/>
        <v/>
      </c>
      <c r="F131" s="550"/>
      <c r="G131" s="541" t="str">
        <f t="shared" si="235"/>
        <v/>
      </c>
      <c r="H131" s="541" t="str">
        <f t="shared" si="235"/>
        <v/>
      </c>
      <c r="I131" s="541" t="str">
        <f t="shared" si="235"/>
        <v/>
      </c>
      <c r="J131" s="541" t="str">
        <f t="shared" si="235"/>
        <v/>
      </c>
      <c r="K131" s="541" t="str">
        <f t="shared" si="235"/>
        <v/>
      </c>
      <c r="L131" s="541" t="str">
        <f t="shared" si="235"/>
        <v/>
      </c>
      <c r="M131" s="541" t="str">
        <f t="shared" si="235"/>
        <v/>
      </c>
      <c r="N131" s="541" t="str">
        <f t="shared" si="235"/>
        <v/>
      </c>
      <c r="O131" s="541" t="str">
        <f t="shared" si="235"/>
        <v/>
      </c>
      <c r="P131" s="541" t="str">
        <f t="shared" si="235"/>
        <v/>
      </c>
      <c r="Q131" s="541" t="str">
        <f t="shared" si="236"/>
        <v/>
      </c>
      <c r="R131" s="541" t="str">
        <f t="shared" si="236"/>
        <v/>
      </c>
      <c r="S131" s="541" t="str">
        <f t="shared" si="236"/>
        <v/>
      </c>
      <c r="T131" s="541" t="str">
        <f t="shared" si="236"/>
        <v/>
      </c>
      <c r="U131" s="541" t="str">
        <f t="shared" si="236"/>
        <v/>
      </c>
      <c r="V131" s="541" t="str">
        <f t="shared" si="236"/>
        <v/>
      </c>
      <c r="W131" s="541" t="str">
        <f t="shared" si="236"/>
        <v/>
      </c>
      <c r="X131" s="541" t="str">
        <f t="shared" si="236"/>
        <v/>
      </c>
      <c r="Y131" s="541" t="str">
        <f t="shared" si="236"/>
        <v/>
      </c>
      <c r="Z131" s="541" t="str">
        <f t="shared" si="236"/>
        <v/>
      </c>
      <c r="AA131" s="541" t="str">
        <f t="shared" si="237"/>
        <v/>
      </c>
      <c r="AB131" s="541" t="str">
        <f t="shared" si="237"/>
        <v/>
      </c>
      <c r="AC131" s="541" t="str">
        <f t="shared" si="237"/>
        <v/>
      </c>
      <c r="AD131" s="541" t="str">
        <f t="shared" si="237"/>
        <v/>
      </c>
      <c r="AE131" s="541" t="str">
        <f t="shared" si="237"/>
        <v/>
      </c>
      <c r="AF131" s="541" t="str">
        <f t="shared" si="237"/>
        <v/>
      </c>
      <c r="AG131" s="541" t="str">
        <f t="shared" si="237"/>
        <v/>
      </c>
      <c r="AH131" s="541" t="str">
        <f t="shared" si="237"/>
        <v/>
      </c>
      <c r="AI131" s="541" t="str">
        <f t="shared" si="237"/>
        <v/>
      </c>
      <c r="AJ131" s="541" t="str">
        <f t="shared" si="237"/>
        <v/>
      </c>
      <c r="AK131" s="541" t="str">
        <f t="shared" si="238"/>
        <v/>
      </c>
      <c r="AL131" s="541" t="str">
        <f t="shared" si="238"/>
        <v/>
      </c>
      <c r="AM131" s="541" t="str">
        <f t="shared" si="238"/>
        <v/>
      </c>
      <c r="AN131" s="541" t="str">
        <f t="shared" si="238"/>
        <v/>
      </c>
      <c r="AO131" s="541" t="str">
        <f t="shared" si="238"/>
        <v/>
      </c>
      <c r="AP131" s="541" t="str">
        <f t="shared" si="238"/>
        <v/>
      </c>
      <c r="AQ131" s="541" t="str">
        <f t="shared" si="238"/>
        <v/>
      </c>
      <c r="AR131" s="541" t="str">
        <f t="shared" si="238"/>
        <v/>
      </c>
      <c r="AS131" s="541" t="str">
        <f t="shared" si="238"/>
        <v/>
      </c>
      <c r="AT131" s="541" t="str">
        <f t="shared" si="238"/>
        <v/>
      </c>
      <c r="AU131" s="541" t="str">
        <f t="shared" si="239"/>
        <v/>
      </c>
      <c r="AV131" s="541" t="str">
        <f t="shared" si="239"/>
        <v/>
      </c>
      <c r="AW131" s="541" t="str">
        <f t="shared" si="239"/>
        <v/>
      </c>
      <c r="AX131" s="541" t="str">
        <f t="shared" si="239"/>
        <v/>
      </c>
      <c r="AY131" s="541" t="str">
        <f t="shared" si="239"/>
        <v/>
      </c>
      <c r="AZ131" s="541" t="str">
        <f t="shared" si="239"/>
        <v/>
      </c>
      <c r="BA131" s="541" t="str">
        <f t="shared" si="239"/>
        <v/>
      </c>
      <c r="BB131" s="541" t="str">
        <f t="shared" si="239"/>
        <v/>
      </c>
      <c r="BC131" s="541" t="str">
        <f t="shared" si="239"/>
        <v/>
      </c>
      <c r="BD131" s="541" t="str">
        <f t="shared" si="239"/>
        <v/>
      </c>
    </row>
    <row r="132" spans="1:56" ht="14.25" customHeight="1" x14ac:dyDescent="0.2">
      <c r="A132" s="513">
        <f t="shared" si="234"/>
        <v>15</v>
      </c>
      <c r="B132" s="18" t="str">
        <v/>
      </c>
      <c r="C132" s="18" t="str">
        <v/>
      </c>
      <c r="D132" s="31"/>
      <c r="E132" s="255" t="str">
        <f t="shared" si="233"/>
        <v/>
      </c>
      <c r="F132" s="550"/>
      <c r="G132" s="541" t="str">
        <f t="shared" si="235"/>
        <v/>
      </c>
      <c r="H132" s="541" t="str">
        <f t="shared" si="235"/>
        <v/>
      </c>
      <c r="I132" s="541" t="str">
        <f t="shared" si="235"/>
        <v/>
      </c>
      <c r="J132" s="541" t="str">
        <f t="shared" si="235"/>
        <v/>
      </c>
      <c r="K132" s="541" t="str">
        <f t="shared" si="235"/>
        <v/>
      </c>
      <c r="L132" s="541" t="str">
        <f t="shared" si="235"/>
        <v/>
      </c>
      <c r="M132" s="541" t="str">
        <f t="shared" si="235"/>
        <v/>
      </c>
      <c r="N132" s="541" t="str">
        <f t="shared" si="235"/>
        <v/>
      </c>
      <c r="O132" s="541" t="str">
        <f t="shared" si="235"/>
        <v/>
      </c>
      <c r="P132" s="541" t="str">
        <f t="shared" si="235"/>
        <v/>
      </c>
      <c r="Q132" s="541" t="str">
        <f t="shared" si="236"/>
        <v/>
      </c>
      <c r="R132" s="541" t="str">
        <f t="shared" si="236"/>
        <v/>
      </c>
      <c r="S132" s="541" t="str">
        <f t="shared" si="236"/>
        <v/>
      </c>
      <c r="T132" s="541" t="str">
        <f t="shared" si="236"/>
        <v/>
      </c>
      <c r="U132" s="541" t="str">
        <f t="shared" si="236"/>
        <v/>
      </c>
      <c r="V132" s="541" t="str">
        <f t="shared" si="236"/>
        <v/>
      </c>
      <c r="W132" s="541" t="str">
        <f t="shared" si="236"/>
        <v/>
      </c>
      <c r="X132" s="541" t="str">
        <f t="shared" si="236"/>
        <v/>
      </c>
      <c r="Y132" s="541" t="str">
        <f t="shared" si="236"/>
        <v/>
      </c>
      <c r="Z132" s="541" t="str">
        <f t="shared" si="236"/>
        <v/>
      </c>
      <c r="AA132" s="541" t="str">
        <f t="shared" si="237"/>
        <v/>
      </c>
      <c r="AB132" s="541" t="str">
        <f t="shared" si="237"/>
        <v/>
      </c>
      <c r="AC132" s="541" t="str">
        <f t="shared" si="237"/>
        <v/>
      </c>
      <c r="AD132" s="541" t="str">
        <f t="shared" si="237"/>
        <v/>
      </c>
      <c r="AE132" s="541" t="str">
        <f t="shared" si="237"/>
        <v/>
      </c>
      <c r="AF132" s="541" t="str">
        <f t="shared" si="237"/>
        <v/>
      </c>
      <c r="AG132" s="541" t="str">
        <f t="shared" si="237"/>
        <v/>
      </c>
      <c r="AH132" s="541" t="str">
        <f t="shared" si="237"/>
        <v/>
      </c>
      <c r="AI132" s="541" t="str">
        <f t="shared" si="237"/>
        <v/>
      </c>
      <c r="AJ132" s="541" t="str">
        <f t="shared" si="237"/>
        <v/>
      </c>
      <c r="AK132" s="541" t="str">
        <f t="shared" si="238"/>
        <v/>
      </c>
      <c r="AL132" s="541" t="str">
        <f t="shared" si="238"/>
        <v/>
      </c>
      <c r="AM132" s="541" t="str">
        <f t="shared" si="238"/>
        <v/>
      </c>
      <c r="AN132" s="541" t="str">
        <f t="shared" si="238"/>
        <v/>
      </c>
      <c r="AO132" s="541" t="str">
        <f t="shared" si="238"/>
        <v/>
      </c>
      <c r="AP132" s="541" t="str">
        <f t="shared" si="238"/>
        <v/>
      </c>
      <c r="AQ132" s="541" t="str">
        <f t="shared" si="238"/>
        <v/>
      </c>
      <c r="AR132" s="541" t="str">
        <f t="shared" si="238"/>
        <v/>
      </c>
      <c r="AS132" s="541" t="str">
        <f t="shared" si="238"/>
        <v/>
      </c>
      <c r="AT132" s="541" t="str">
        <f t="shared" si="238"/>
        <v/>
      </c>
      <c r="AU132" s="541" t="str">
        <f t="shared" si="239"/>
        <v/>
      </c>
      <c r="AV132" s="541" t="str">
        <f t="shared" si="239"/>
        <v/>
      </c>
      <c r="AW132" s="541" t="str">
        <f t="shared" si="239"/>
        <v/>
      </c>
      <c r="AX132" s="541" t="str">
        <f t="shared" si="239"/>
        <v/>
      </c>
      <c r="AY132" s="541" t="str">
        <f t="shared" si="239"/>
        <v/>
      </c>
      <c r="AZ132" s="541" t="str">
        <f t="shared" si="239"/>
        <v/>
      </c>
      <c r="BA132" s="541" t="str">
        <f t="shared" si="239"/>
        <v/>
      </c>
      <c r="BB132" s="541" t="str">
        <f t="shared" si="239"/>
        <v/>
      </c>
      <c r="BC132" s="541" t="str">
        <f t="shared" si="239"/>
        <v/>
      </c>
      <c r="BD132" s="541" t="str">
        <f t="shared" si="239"/>
        <v/>
      </c>
    </row>
    <row r="133" spans="1:56" ht="14.25" customHeight="1" x14ac:dyDescent="0.2">
      <c r="A133" s="513">
        <f t="shared" si="234"/>
        <v>16</v>
      </c>
      <c r="B133" s="18" t="str">
        <v/>
      </c>
      <c r="C133" s="18" t="str">
        <v/>
      </c>
      <c r="D133" s="31"/>
      <c r="E133" s="255" t="str">
        <f t="shared" si="233"/>
        <v/>
      </c>
      <c r="F133" s="550"/>
      <c r="G133" s="541" t="str">
        <f t="shared" si="235"/>
        <v/>
      </c>
      <c r="H133" s="541" t="str">
        <f t="shared" si="235"/>
        <v/>
      </c>
      <c r="I133" s="541" t="str">
        <f t="shared" si="235"/>
        <v/>
      </c>
      <c r="J133" s="541" t="str">
        <f t="shared" si="235"/>
        <v/>
      </c>
      <c r="K133" s="541" t="str">
        <f t="shared" si="235"/>
        <v/>
      </c>
      <c r="L133" s="541" t="str">
        <f t="shared" si="235"/>
        <v/>
      </c>
      <c r="M133" s="541" t="str">
        <f t="shared" si="235"/>
        <v/>
      </c>
      <c r="N133" s="541" t="str">
        <f t="shared" si="235"/>
        <v/>
      </c>
      <c r="O133" s="541" t="str">
        <f t="shared" si="235"/>
        <v/>
      </c>
      <c r="P133" s="541" t="str">
        <f t="shared" si="235"/>
        <v/>
      </c>
      <c r="Q133" s="541" t="str">
        <f t="shared" si="236"/>
        <v/>
      </c>
      <c r="R133" s="541" t="str">
        <f t="shared" si="236"/>
        <v/>
      </c>
      <c r="S133" s="541" t="str">
        <f t="shared" si="236"/>
        <v/>
      </c>
      <c r="T133" s="541" t="str">
        <f t="shared" si="236"/>
        <v/>
      </c>
      <c r="U133" s="541" t="str">
        <f t="shared" si="236"/>
        <v/>
      </c>
      <c r="V133" s="541" t="str">
        <f t="shared" si="236"/>
        <v/>
      </c>
      <c r="W133" s="541" t="str">
        <f t="shared" si="236"/>
        <v/>
      </c>
      <c r="X133" s="541" t="str">
        <f t="shared" si="236"/>
        <v/>
      </c>
      <c r="Y133" s="541" t="str">
        <f t="shared" si="236"/>
        <v/>
      </c>
      <c r="Z133" s="541" t="str">
        <f t="shared" si="236"/>
        <v/>
      </c>
      <c r="AA133" s="541" t="str">
        <f t="shared" si="237"/>
        <v/>
      </c>
      <c r="AB133" s="541" t="str">
        <f t="shared" si="237"/>
        <v/>
      </c>
      <c r="AC133" s="541" t="str">
        <f t="shared" si="237"/>
        <v/>
      </c>
      <c r="AD133" s="541" t="str">
        <f t="shared" si="237"/>
        <v/>
      </c>
      <c r="AE133" s="541" t="str">
        <f t="shared" si="237"/>
        <v/>
      </c>
      <c r="AF133" s="541" t="str">
        <f t="shared" si="237"/>
        <v/>
      </c>
      <c r="AG133" s="541" t="str">
        <f t="shared" si="237"/>
        <v/>
      </c>
      <c r="AH133" s="541" t="str">
        <f t="shared" si="237"/>
        <v/>
      </c>
      <c r="AI133" s="541" t="str">
        <f t="shared" si="237"/>
        <v/>
      </c>
      <c r="AJ133" s="541" t="str">
        <f t="shared" si="237"/>
        <v/>
      </c>
      <c r="AK133" s="541" t="str">
        <f t="shared" si="238"/>
        <v/>
      </c>
      <c r="AL133" s="541" t="str">
        <f t="shared" si="238"/>
        <v/>
      </c>
      <c r="AM133" s="541" t="str">
        <f t="shared" si="238"/>
        <v/>
      </c>
      <c r="AN133" s="541" t="str">
        <f t="shared" si="238"/>
        <v/>
      </c>
      <c r="AO133" s="541" t="str">
        <f t="shared" si="238"/>
        <v/>
      </c>
      <c r="AP133" s="541" t="str">
        <f t="shared" si="238"/>
        <v/>
      </c>
      <c r="AQ133" s="541" t="str">
        <f t="shared" si="238"/>
        <v/>
      </c>
      <c r="AR133" s="541" t="str">
        <f t="shared" si="238"/>
        <v/>
      </c>
      <c r="AS133" s="541" t="str">
        <f t="shared" si="238"/>
        <v/>
      </c>
      <c r="AT133" s="541" t="str">
        <f t="shared" si="238"/>
        <v/>
      </c>
      <c r="AU133" s="541" t="str">
        <f t="shared" si="239"/>
        <v/>
      </c>
      <c r="AV133" s="541" t="str">
        <f t="shared" si="239"/>
        <v/>
      </c>
      <c r="AW133" s="541" t="str">
        <f t="shared" si="239"/>
        <v/>
      </c>
      <c r="AX133" s="541" t="str">
        <f t="shared" si="239"/>
        <v/>
      </c>
      <c r="AY133" s="541" t="str">
        <f t="shared" si="239"/>
        <v/>
      </c>
      <c r="AZ133" s="541" t="str">
        <f t="shared" si="239"/>
        <v/>
      </c>
      <c r="BA133" s="541" t="str">
        <f t="shared" si="239"/>
        <v/>
      </c>
      <c r="BB133" s="541" t="str">
        <f t="shared" si="239"/>
        <v/>
      </c>
      <c r="BC133" s="541" t="str">
        <f t="shared" si="239"/>
        <v/>
      </c>
      <c r="BD133" s="541" t="str">
        <f t="shared" si="239"/>
        <v/>
      </c>
    </row>
    <row r="134" spans="1:56" ht="14.25" customHeight="1" x14ac:dyDescent="0.2">
      <c r="A134" s="513">
        <f t="shared" si="234"/>
        <v>17</v>
      </c>
      <c r="B134" s="18" t="str">
        <v/>
      </c>
      <c r="C134" s="18" t="str">
        <v/>
      </c>
      <c r="D134" s="31"/>
      <c r="E134" s="255" t="str">
        <f t="shared" si="233"/>
        <v/>
      </c>
      <c r="F134" s="550"/>
      <c r="G134" s="541" t="str">
        <f t="shared" si="235"/>
        <v/>
      </c>
      <c r="H134" s="541" t="str">
        <f t="shared" si="235"/>
        <v/>
      </c>
      <c r="I134" s="541" t="str">
        <f t="shared" si="235"/>
        <v/>
      </c>
      <c r="J134" s="541" t="str">
        <f t="shared" si="235"/>
        <v/>
      </c>
      <c r="K134" s="541" t="str">
        <f t="shared" si="235"/>
        <v/>
      </c>
      <c r="L134" s="541" t="str">
        <f t="shared" si="235"/>
        <v/>
      </c>
      <c r="M134" s="541" t="str">
        <f t="shared" si="235"/>
        <v/>
      </c>
      <c r="N134" s="541" t="str">
        <f t="shared" si="235"/>
        <v/>
      </c>
      <c r="O134" s="541" t="str">
        <f t="shared" si="235"/>
        <v/>
      </c>
      <c r="P134" s="541" t="str">
        <f t="shared" si="235"/>
        <v/>
      </c>
      <c r="Q134" s="541" t="str">
        <f t="shared" si="236"/>
        <v/>
      </c>
      <c r="R134" s="541" t="str">
        <f t="shared" si="236"/>
        <v/>
      </c>
      <c r="S134" s="541" t="str">
        <f t="shared" si="236"/>
        <v/>
      </c>
      <c r="T134" s="541" t="str">
        <f t="shared" si="236"/>
        <v/>
      </c>
      <c r="U134" s="541" t="str">
        <f t="shared" si="236"/>
        <v/>
      </c>
      <c r="V134" s="541" t="str">
        <f t="shared" si="236"/>
        <v/>
      </c>
      <c r="W134" s="541" t="str">
        <f t="shared" si="236"/>
        <v/>
      </c>
      <c r="X134" s="541" t="str">
        <f t="shared" si="236"/>
        <v/>
      </c>
      <c r="Y134" s="541" t="str">
        <f t="shared" si="236"/>
        <v/>
      </c>
      <c r="Z134" s="541" t="str">
        <f t="shared" si="236"/>
        <v/>
      </c>
      <c r="AA134" s="541" t="str">
        <f t="shared" si="237"/>
        <v/>
      </c>
      <c r="AB134" s="541" t="str">
        <f t="shared" si="237"/>
        <v/>
      </c>
      <c r="AC134" s="541" t="str">
        <f t="shared" si="237"/>
        <v/>
      </c>
      <c r="AD134" s="541" t="str">
        <f t="shared" si="237"/>
        <v/>
      </c>
      <c r="AE134" s="541" t="str">
        <f t="shared" si="237"/>
        <v/>
      </c>
      <c r="AF134" s="541" t="str">
        <f t="shared" si="237"/>
        <v/>
      </c>
      <c r="AG134" s="541" t="str">
        <f t="shared" si="237"/>
        <v/>
      </c>
      <c r="AH134" s="541" t="str">
        <f t="shared" si="237"/>
        <v/>
      </c>
      <c r="AI134" s="541" t="str">
        <f t="shared" si="237"/>
        <v/>
      </c>
      <c r="AJ134" s="541" t="str">
        <f t="shared" si="237"/>
        <v/>
      </c>
      <c r="AK134" s="541" t="str">
        <f t="shared" si="238"/>
        <v/>
      </c>
      <c r="AL134" s="541" t="str">
        <f t="shared" si="238"/>
        <v/>
      </c>
      <c r="AM134" s="541" t="str">
        <f t="shared" si="238"/>
        <v/>
      </c>
      <c r="AN134" s="541" t="str">
        <f t="shared" si="238"/>
        <v/>
      </c>
      <c r="AO134" s="541" t="str">
        <f t="shared" si="238"/>
        <v/>
      </c>
      <c r="AP134" s="541" t="str">
        <f t="shared" si="238"/>
        <v/>
      </c>
      <c r="AQ134" s="541" t="str">
        <f t="shared" si="238"/>
        <v/>
      </c>
      <c r="AR134" s="541" t="str">
        <f t="shared" si="238"/>
        <v/>
      </c>
      <c r="AS134" s="541" t="str">
        <f t="shared" si="238"/>
        <v/>
      </c>
      <c r="AT134" s="541" t="str">
        <f t="shared" si="238"/>
        <v/>
      </c>
      <c r="AU134" s="541" t="str">
        <f t="shared" si="239"/>
        <v/>
      </c>
      <c r="AV134" s="541" t="str">
        <f t="shared" si="239"/>
        <v/>
      </c>
      <c r="AW134" s="541" t="str">
        <f t="shared" si="239"/>
        <v/>
      </c>
      <c r="AX134" s="541" t="str">
        <f t="shared" si="239"/>
        <v/>
      </c>
      <c r="AY134" s="541" t="str">
        <f t="shared" si="239"/>
        <v/>
      </c>
      <c r="AZ134" s="541" t="str">
        <f t="shared" si="239"/>
        <v/>
      </c>
      <c r="BA134" s="541" t="str">
        <f t="shared" si="239"/>
        <v/>
      </c>
      <c r="BB134" s="541" t="str">
        <f t="shared" si="239"/>
        <v/>
      </c>
      <c r="BC134" s="541" t="str">
        <f t="shared" si="239"/>
        <v/>
      </c>
      <c r="BD134" s="541" t="str">
        <f t="shared" si="239"/>
        <v/>
      </c>
    </row>
    <row r="135" spans="1:56" ht="14.25" customHeight="1" x14ac:dyDescent="0.2">
      <c r="A135" s="513">
        <f t="shared" si="234"/>
        <v>18</v>
      </c>
      <c r="B135" s="18" t="str">
        <v/>
      </c>
      <c r="C135" s="18" t="str">
        <v/>
      </c>
      <c r="D135" s="31"/>
      <c r="E135" s="255" t="str">
        <f t="shared" si="233"/>
        <v/>
      </c>
      <c r="F135" s="550"/>
      <c r="G135" s="541" t="str">
        <f t="shared" si="235"/>
        <v/>
      </c>
      <c r="H135" s="541" t="str">
        <f t="shared" si="235"/>
        <v/>
      </c>
      <c r="I135" s="541" t="str">
        <f t="shared" si="235"/>
        <v/>
      </c>
      <c r="J135" s="541" t="str">
        <f t="shared" si="235"/>
        <v/>
      </c>
      <c r="K135" s="541" t="str">
        <f t="shared" si="235"/>
        <v/>
      </c>
      <c r="L135" s="541" t="str">
        <f t="shared" si="235"/>
        <v/>
      </c>
      <c r="M135" s="541" t="str">
        <f t="shared" si="235"/>
        <v/>
      </c>
      <c r="N135" s="541" t="str">
        <f t="shared" si="235"/>
        <v/>
      </c>
      <c r="O135" s="541" t="str">
        <f t="shared" si="235"/>
        <v/>
      </c>
      <c r="P135" s="541" t="str">
        <f t="shared" si="235"/>
        <v/>
      </c>
      <c r="Q135" s="541" t="str">
        <f t="shared" si="236"/>
        <v/>
      </c>
      <c r="R135" s="541" t="str">
        <f t="shared" si="236"/>
        <v/>
      </c>
      <c r="S135" s="541" t="str">
        <f t="shared" si="236"/>
        <v/>
      </c>
      <c r="T135" s="541" t="str">
        <f t="shared" si="236"/>
        <v/>
      </c>
      <c r="U135" s="541" t="str">
        <f t="shared" si="236"/>
        <v/>
      </c>
      <c r="V135" s="541" t="str">
        <f t="shared" si="236"/>
        <v/>
      </c>
      <c r="W135" s="541" t="str">
        <f t="shared" si="236"/>
        <v/>
      </c>
      <c r="X135" s="541" t="str">
        <f t="shared" si="236"/>
        <v/>
      </c>
      <c r="Y135" s="541" t="str">
        <f t="shared" si="236"/>
        <v/>
      </c>
      <c r="Z135" s="541" t="str">
        <f t="shared" si="236"/>
        <v/>
      </c>
      <c r="AA135" s="541" t="str">
        <f t="shared" si="237"/>
        <v/>
      </c>
      <c r="AB135" s="541" t="str">
        <f t="shared" si="237"/>
        <v/>
      </c>
      <c r="AC135" s="541" t="str">
        <f t="shared" si="237"/>
        <v/>
      </c>
      <c r="AD135" s="541" t="str">
        <f t="shared" si="237"/>
        <v/>
      </c>
      <c r="AE135" s="541" t="str">
        <f t="shared" si="237"/>
        <v/>
      </c>
      <c r="AF135" s="541" t="str">
        <f t="shared" si="237"/>
        <v/>
      </c>
      <c r="AG135" s="541" t="str">
        <f t="shared" si="237"/>
        <v/>
      </c>
      <c r="AH135" s="541" t="str">
        <f t="shared" si="237"/>
        <v/>
      </c>
      <c r="AI135" s="541" t="str">
        <f t="shared" si="237"/>
        <v/>
      </c>
      <c r="AJ135" s="541" t="str">
        <f t="shared" si="237"/>
        <v/>
      </c>
      <c r="AK135" s="541" t="str">
        <f t="shared" si="238"/>
        <v/>
      </c>
      <c r="AL135" s="541" t="str">
        <f t="shared" si="238"/>
        <v/>
      </c>
      <c r="AM135" s="541" t="str">
        <f t="shared" si="238"/>
        <v/>
      </c>
      <c r="AN135" s="541" t="str">
        <f t="shared" si="238"/>
        <v/>
      </c>
      <c r="AO135" s="541" t="str">
        <f t="shared" si="238"/>
        <v/>
      </c>
      <c r="AP135" s="541" t="str">
        <f t="shared" si="238"/>
        <v/>
      </c>
      <c r="AQ135" s="541" t="str">
        <f t="shared" si="238"/>
        <v/>
      </c>
      <c r="AR135" s="541" t="str">
        <f t="shared" si="238"/>
        <v/>
      </c>
      <c r="AS135" s="541" t="str">
        <f t="shared" si="238"/>
        <v/>
      </c>
      <c r="AT135" s="541" t="str">
        <f t="shared" si="238"/>
        <v/>
      </c>
      <c r="AU135" s="541" t="str">
        <f t="shared" si="239"/>
        <v/>
      </c>
      <c r="AV135" s="541" t="str">
        <f t="shared" si="239"/>
        <v/>
      </c>
      <c r="AW135" s="541" t="str">
        <f t="shared" si="239"/>
        <v/>
      </c>
      <c r="AX135" s="541" t="str">
        <f t="shared" si="239"/>
        <v/>
      </c>
      <c r="AY135" s="541" t="str">
        <f t="shared" si="239"/>
        <v/>
      </c>
      <c r="AZ135" s="541" t="str">
        <f t="shared" si="239"/>
        <v/>
      </c>
      <c r="BA135" s="541" t="str">
        <f t="shared" si="239"/>
        <v/>
      </c>
      <c r="BB135" s="541" t="str">
        <f t="shared" si="239"/>
        <v/>
      </c>
      <c r="BC135" s="541" t="str">
        <f t="shared" si="239"/>
        <v/>
      </c>
      <c r="BD135" s="541" t="str">
        <f t="shared" si="239"/>
        <v/>
      </c>
    </row>
    <row r="136" spans="1:56" ht="14.25" customHeight="1" x14ac:dyDescent="0.2">
      <c r="A136" s="513">
        <f t="shared" si="234"/>
        <v>19</v>
      </c>
      <c r="B136" s="18" t="str">
        <v/>
      </c>
      <c r="C136" s="18" t="str">
        <v/>
      </c>
      <c r="D136" s="31"/>
      <c r="E136" s="255" t="str">
        <f t="shared" si="233"/>
        <v/>
      </c>
      <c r="F136" s="550"/>
      <c r="G136" s="541" t="str">
        <f t="shared" si="235"/>
        <v/>
      </c>
      <c r="H136" s="541" t="str">
        <f t="shared" si="235"/>
        <v/>
      </c>
      <c r="I136" s="541" t="str">
        <f t="shared" si="235"/>
        <v/>
      </c>
      <c r="J136" s="541" t="str">
        <f t="shared" si="235"/>
        <v/>
      </c>
      <c r="K136" s="541" t="str">
        <f t="shared" si="235"/>
        <v/>
      </c>
      <c r="L136" s="541" t="str">
        <f t="shared" si="235"/>
        <v/>
      </c>
      <c r="M136" s="541" t="str">
        <f t="shared" si="235"/>
        <v/>
      </c>
      <c r="N136" s="541" t="str">
        <f t="shared" si="235"/>
        <v/>
      </c>
      <c r="O136" s="541" t="str">
        <f t="shared" si="235"/>
        <v/>
      </c>
      <c r="P136" s="541" t="str">
        <f t="shared" si="235"/>
        <v/>
      </c>
      <c r="Q136" s="541" t="str">
        <f t="shared" si="236"/>
        <v/>
      </c>
      <c r="R136" s="541" t="str">
        <f t="shared" si="236"/>
        <v/>
      </c>
      <c r="S136" s="541" t="str">
        <f t="shared" si="236"/>
        <v/>
      </c>
      <c r="T136" s="541" t="str">
        <f t="shared" si="236"/>
        <v/>
      </c>
      <c r="U136" s="541" t="str">
        <f t="shared" si="236"/>
        <v/>
      </c>
      <c r="V136" s="541" t="str">
        <f t="shared" si="236"/>
        <v/>
      </c>
      <c r="W136" s="541" t="str">
        <f t="shared" si="236"/>
        <v/>
      </c>
      <c r="X136" s="541" t="str">
        <f t="shared" si="236"/>
        <v/>
      </c>
      <c r="Y136" s="541" t="str">
        <f t="shared" si="236"/>
        <v/>
      </c>
      <c r="Z136" s="541" t="str">
        <f t="shared" si="236"/>
        <v/>
      </c>
      <c r="AA136" s="541" t="str">
        <f t="shared" si="237"/>
        <v/>
      </c>
      <c r="AB136" s="541" t="str">
        <f t="shared" si="237"/>
        <v/>
      </c>
      <c r="AC136" s="541" t="str">
        <f t="shared" si="237"/>
        <v/>
      </c>
      <c r="AD136" s="541" t="str">
        <f t="shared" si="237"/>
        <v/>
      </c>
      <c r="AE136" s="541" t="str">
        <f t="shared" si="237"/>
        <v/>
      </c>
      <c r="AF136" s="541" t="str">
        <f t="shared" si="237"/>
        <v/>
      </c>
      <c r="AG136" s="541" t="str">
        <f t="shared" si="237"/>
        <v/>
      </c>
      <c r="AH136" s="541" t="str">
        <f t="shared" si="237"/>
        <v/>
      </c>
      <c r="AI136" s="541" t="str">
        <f t="shared" si="237"/>
        <v/>
      </c>
      <c r="AJ136" s="541" t="str">
        <f t="shared" si="237"/>
        <v/>
      </c>
      <c r="AK136" s="541" t="str">
        <f t="shared" si="238"/>
        <v/>
      </c>
      <c r="AL136" s="541" t="str">
        <f t="shared" si="238"/>
        <v/>
      </c>
      <c r="AM136" s="541" t="str">
        <f t="shared" si="238"/>
        <v/>
      </c>
      <c r="AN136" s="541" t="str">
        <f t="shared" si="238"/>
        <v/>
      </c>
      <c r="AO136" s="541" t="str">
        <f t="shared" si="238"/>
        <v/>
      </c>
      <c r="AP136" s="541" t="str">
        <f t="shared" si="238"/>
        <v/>
      </c>
      <c r="AQ136" s="541" t="str">
        <f t="shared" si="238"/>
        <v/>
      </c>
      <c r="AR136" s="541" t="str">
        <f t="shared" si="238"/>
        <v/>
      </c>
      <c r="AS136" s="541" t="str">
        <f t="shared" si="238"/>
        <v/>
      </c>
      <c r="AT136" s="541" t="str">
        <f t="shared" si="238"/>
        <v/>
      </c>
      <c r="AU136" s="541" t="str">
        <f t="shared" si="239"/>
        <v/>
      </c>
      <c r="AV136" s="541" t="str">
        <f t="shared" si="239"/>
        <v/>
      </c>
      <c r="AW136" s="541" t="str">
        <f t="shared" si="239"/>
        <v/>
      </c>
      <c r="AX136" s="541" t="str">
        <f t="shared" si="239"/>
        <v/>
      </c>
      <c r="AY136" s="541" t="str">
        <f t="shared" si="239"/>
        <v/>
      </c>
      <c r="AZ136" s="541" t="str">
        <f t="shared" si="239"/>
        <v/>
      </c>
      <c r="BA136" s="541" t="str">
        <f t="shared" si="239"/>
        <v/>
      </c>
      <c r="BB136" s="541" t="str">
        <f t="shared" si="239"/>
        <v/>
      </c>
      <c r="BC136" s="541" t="str">
        <f t="shared" si="239"/>
        <v/>
      </c>
      <c r="BD136" s="541" t="str">
        <f t="shared" si="239"/>
        <v/>
      </c>
    </row>
    <row r="137" spans="1:56" ht="14.25" customHeight="1" x14ac:dyDescent="0.2">
      <c r="A137" s="513">
        <f t="shared" si="234"/>
        <v>20</v>
      </c>
      <c r="B137" s="18" t="str">
        <v/>
      </c>
      <c r="C137" s="18" t="str">
        <v/>
      </c>
      <c r="D137" s="31"/>
      <c r="E137" s="255" t="str">
        <f t="shared" si="233"/>
        <v/>
      </c>
      <c r="F137" s="550"/>
      <c r="G137" s="541" t="str">
        <f t="shared" ref="G137:P142" si="240">IF($C137&lt;&gt;"",INDEX(CA_zero_disc_fact,MATCH($C137,CA_currencies,0),1+G$116),"")</f>
        <v/>
      </c>
      <c r="H137" s="541" t="str">
        <f t="shared" si="240"/>
        <v/>
      </c>
      <c r="I137" s="541" t="str">
        <f t="shared" si="240"/>
        <v/>
      </c>
      <c r="J137" s="541" t="str">
        <f t="shared" si="240"/>
        <v/>
      </c>
      <c r="K137" s="541" t="str">
        <f t="shared" si="240"/>
        <v/>
      </c>
      <c r="L137" s="541" t="str">
        <f t="shared" si="240"/>
        <v/>
      </c>
      <c r="M137" s="541" t="str">
        <f t="shared" si="240"/>
        <v/>
      </c>
      <c r="N137" s="541" t="str">
        <f t="shared" si="240"/>
        <v/>
      </c>
      <c r="O137" s="541" t="str">
        <f t="shared" si="240"/>
        <v/>
      </c>
      <c r="P137" s="541" t="str">
        <f t="shared" si="240"/>
        <v/>
      </c>
      <c r="Q137" s="541" t="str">
        <f t="shared" ref="Q137:Z142" si="241">IF($C137&lt;&gt;"",INDEX(CA_zero_disc_fact,MATCH($C137,CA_currencies,0),1+Q$116),"")</f>
        <v/>
      </c>
      <c r="R137" s="541" t="str">
        <f t="shared" si="241"/>
        <v/>
      </c>
      <c r="S137" s="541" t="str">
        <f t="shared" si="241"/>
        <v/>
      </c>
      <c r="T137" s="541" t="str">
        <f t="shared" si="241"/>
        <v/>
      </c>
      <c r="U137" s="541" t="str">
        <f t="shared" si="241"/>
        <v/>
      </c>
      <c r="V137" s="541" t="str">
        <f t="shared" si="241"/>
        <v/>
      </c>
      <c r="W137" s="541" t="str">
        <f t="shared" si="241"/>
        <v/>
      </c>
      <c r="X137" s="541" t="str">
        <f t="shared" si="241"/>
        <v/>
      </c>
      <c r="Y137" s="541" t="str">
        <f t="shared" si="241"/>
        <v/>
      </c>
      <c r="Z137" s="541" t="str">
        <f t="shared" si="241"/>
        <v/>
      </c>
      <c r="AA137" s="541" t="str">
        <f t="shared" ref="AA137:AJ142" si="242">IF($C137&lt;&gt;"",INDEX(CA_zero_disc_fact,MATCH($C137,CA_currencies,0),1+AA$116),"")</f>
        <v/>
      </c>
      <c r="AB137" s="541" t="str">
        <f t="shared" si="242"/>
        <v/>
      </c>
      <c r="AC137" s="541" t="str">
        <f t="shared" si="242"/>
        <v/>
      </c>
      <c r="AD137" s="541" t="str">
        <f t="shared" si="242"/>
        <v/>
      </c>
      <c r="AE137" s="541" t="str">
        <f t="shared" si="242"/>
        <v/>
      </c>
      <c r="AF137" s="541" t="str">
        <f t="shared" si="242"/>
        <v/>
      </c>
      <c r="AG137" s="541" t="str">
        <f t="shared" si="242"/>
        <v/>
      </c>
      <c r="AH137" s="541" t="str">
        <f t="shared" si="242"/>
        <v/>
      </c>
      <c r="AI137" s="541" t="str">
        <f t="shared" si="242"/>
        <v/>
      </c>
      <c r="AJ137" s="541" t="str">
        <f t="shared" si="242"/>
        <v/>
      </c>
      <c r="AK137" s="541" t="str">
        <f t="shared" ref="AK137:AT142" si="243">IF($C137&lt;&gt;"",INDEX(CA_zero_disc_fact,MATCH($C137,CA_currencies,0),1+AK$116),"")</f>
        <v/>
      </c>
      <c r="AL137" s="541" t="str">
        <f t="shared" si="243"/>
        <v/>
      </c>
      <c r="AM137" s="541" t="str">
        <f t="shared" si="243"/>
        <v/>
      </c>
      <c r="AN137" s="541" t="str">
        <f t="shared" si="243"/>
        <v/>
      </c>
      <c r="AO137" s="541" t="str">
        <f t="shared" si="243"/>
        <v/>
      </c>
      <c r="AP137" s="541" t="str">
        <f t="shared" si="243"/>
        <v/>
      </c>
      <c r="AQ137" s="541" t="str">
        <f t="shared" si="243"/>
        <v/>
      </c>
      <c r="AR137" s="541" t="str">
        <f t="shared" si="243"/>
        <v/>
      </c>
      <c r="AS137" s="541" t="str">
        <f t="shared" si="243"/>
        <v/>
      </c>
      <c r="AT137" s="541" t="str">
        <f t="shared" si="243"/>
        <v/>
      </c>
      <c r="AU137" s="541" t="str">
        <f t="shared" ref="AU137:BD142" si="244">IF($C137&lt;&gt;"",INDEX(CA_zero_disc_fact,MATCH($C137,CA_currencies,0),1+AU$116),"")</f>
        <v/>
      </c>
      <c r="AV137" s="541" t="str">
        <f t="shared" si="244"/>
        <v/>
      </c>
      <c r="AW137" s="541" t="str">
        <f t="shared" si="244"/>
        <v/>
      </c>
      <c r="AX137" s="541" t="str">
        <f t="shared" si="244"/>
        <v/>
      </c>
      <c r="AY137" s="541" t="str">
        <f t="shared" si="244"/>
        <v/>
      </c>
      <c r="AZ137" s="541" t="str">
        <f t="shared" si="244"/>
        <v/>
      </c>
      <c r="BA137" s="541" t="str">
        <f t="shared" si="244"/>
        <v/>
      </c>
      <c r="BB137" s="541" t="str">
        <f t="shared" si="244"/>
        <v/>
      </c>
      <c r="BC137" s="541" t="str">
        <f t="shared" si="244"/>
        <v/>
      </c>
      <c r="BD137" s="541" t="str">
        <f t="shared" si="244"/>
        <v/>
      </c>
    </row>
    <row r="138" spans="1:56" ht="14.25" customHeight="1" x14ac:dyDescent="0.2">
      <c r="A138" s="513">
        <f t="shared" si="234"/>
        <v>21</v>
      </c>
      <c r="B138" s="18" t="str">
        <v/>
      </c>
      <c r="C138" s="18" t="str">
        <v/>
      </c>
      <c r="D138" s="31"/>
      <c r="E138" s="255" t="str">
        <f t="shared" si="233"/>
        <v/>
      </c>
      <c r="F138" s="550"/>
      <c r="G138" s="541" t="str">
        <f t="shared" si="240"/>
        <v/>
      </c>
      <c r="H138" s="541" t="str">
        <f t="shared" si="240"/>
        <v/>
      </c>
      <c r="I138" s="541" t="str">
        <f t="shared" si="240"/>
        <v/>
      </c>
      <c r="J138" s="541" t="str">
        <f t="shared" si="240"/>
        <v/>
      </c>
      <c r="K138" s="541" t="str">
        <f t="shared" si="240"/>
        <v/>
      </c>
      <c r="L138" s="541" t="str">
        <f t="shared" si="240"/>
        <v/>
      </c>
      <c r="M138" s="541" t="str">
        <f t="shared" si="240"/>
        <v/>
      </c>
      <c r="N138" s="541" t="str">
        <f t="shared" si="240"/>
        <v/>
      </c>
      <c r="O138" s="541" t="str">
        <f t="shared" si="240"/>
        <v/>
      </c>
      <c r="P138" s="541" t="str">
        <f t="shared" si="240"/>
        <v/>
      </c>
      <c r="Q138" s="541" t="str">
        <f t="shared" si="241"/>
        <v/>
      </c>
      <c r="R138" s="541" t="str">
        <f t="shared" si="241"/>
        <v/>
      </c>
      <c r="S138" s="541" t="str">
        <f t="shared" si="241"/>
        <v/>
      </c>
      <c r="T138" s="541" t="str">
        <f t="shared" si="241"/>
        <v/>
      </c>
      <c r="U138" s="541" t="str">
        <f t="shared" si="241"/>
        <v/>
      </c>
      <c r="V138" s="541" t="str">
        <f t="shared" si="241"/>
        <v/>
      </c>
      <c r="W138" s="541" t="str">
        <f t="shared" si="241"/>
        <v/>
      </c>
      <c r="X138" s="541" t="str">
        <f t="shared" si="241"/>
        <v/>
      </c>
      <c r="Y138" s="541" t="str">
        <f t="shared" si="241"/>
        <v/>
      </c>
      <c r="Z138" s="541" t="str">
        <f t="shared" si="241"/>
        <v/>
      </c>
      <c r="AA138" s="541" t="str">
        <f t="shared" si="242"/>
        <v/>
      </c>
      <c r="AB138" s="541" t="str">
        <f t="shared" si="242"/>
        <v/>
      </c>
      <c r="AC138" s="541" t="str">
        <f t="shared" si="242"/>
        <v/>
      </c>
      <c r="AD138" s="541" t="str">
        <f t="shared" si="242"/>
        <v/>
      </c>
      <c r="AE138" s="541" t="str">
        <f t="shared" si="242"/>
        <v/>
      </c>
      <c r="AF138" s="541" t="str">
        <f t="shared" si="242"/>
        <v/>
      </c>
      <c r="AG138" s="541" t="str">
        <f t="shared" si="242"/>
        <v/>
      </c>
      <c r="AH138" s="541" t="str">
        <f t="shared" si="242"/>
        <v/>
      </c>
      <c r="AI138" s="541" t="str">
        <f t="shared" si="242"/>
        <v/>
      </c>
      <c r="AJ138" s="541" t="str">
        <f t="shared" si="242"/>
        <v/>
      </c>
      <c r="AK138" s="541" t="str">
        <f t="shared" si="243"/>
        <v/>
      </c>
      <c r="AL138" s="541" t="str">
        <f t="shared" si="243"/>
        <v/>
      </c>
      <c r="AM138" s="541" t="str">
        <f t="shared" si="243"/>
        <v/>
      </c>
      <c r="AN138" s="541" t="str">
        <f t="shared" si="243"/>
        <v/>
      </c>
      <c r="AO138" s="541" t="str">
        <f t="shared" si="243"/>
        <v/>
      </c>
      <c r="AP138" s="541" t="str">
        <f t="shared" si="243"/>
        <v/>
      </c>
      <c r="AQ138" s="541" t="str">
        <f t="shared" si="243"/>
        <v/>
      </c>
      <c r="AR138" s="541" t="str">
        <f t="shared" si="243"/>
        <v/>
      </c>
      <c r="AS138" s="541" t="str">
        <f t="shared" si="243"/>
        <v/>
      </c>
      <c r="AT138" s="541" t="str">
        <f t="shared" si="243"/>
        <v/>
      </c>
      <c r="AU138" s="541" t="str">
        <f t="shared" si="244"/>
        <v/>
      </c>
      <c r="AV138" s="541" t="str">
        <f t="shared" si="244"/>
        <v/>
      </c>
      <c r="AW138" s="541" t="str">
        <f t="shared" si="244"/>
        <v/>
      </c>
      <c r="AX138" s="541" t="str">
        <f t="shared" si="244"/>
        <v/>
      </c>
      <c r="AY138" s="541" t="str">
        <f t="shared" si="244"/>
        <v/>
      </c>
      <c r="AZ138" s="541" t="str">
        <f t="shared" si="244"/>
        <v/>
      </c>
      <c r="BA138" s="541" t="str">
        <f t="shared" si="244"/>
        <v/>
      </c>
      <c r="BB138" s="541" t="str">
        <f t="shared" si="244"/>
        <v/>
      </c>
      <c r="BC138" s="541" t="str">
        <f t="shared" si="244"/>
        <v/>
      </c>
      <c r="BD138" s="541" t="str">
        <f t="shared" si="244"/>
        <v/>
      </c>
    </row>
    <row r="139" spans="1:56" ht="14.25" customHeight="1" x14ac:dyDescent="0.2">
      <c r="A139" s="513">
        <f t="shared" si="234"/>
        <v>22</v>
      </c>
      <c r="B139" s="18" t="str">
        <v/>
      </c>
      <c r="C139" s="18" t="str">
        <v/>
      </c>
      <c r="D139" s="31"/>
      <c r="E139" s="255" t="str">
        <f t="shared" si="233"/>
        <v/>
      </c>
      <c r="F139" s="550"/>
      <c r="G139" s="541" t="str">
        <f t="shared" si="240"/>
        <v/>
      </c>
      <c r="H139" s="541" t="str">
        <f t="shared" si="240"/>
        <v/>
      </c>
      <c r="I139" s="541" t="str">
        <f t="shared" si="240"/>
        <v/>
      </c>
      <c r="J139" s="541" t="str">
        <f t="shared" si="240"/>
        <v/>
      </c>
      <c r="K139" s="541" t="str">
        <f t="shared" si="240"/>
        <v/>
      </c>
      <c r="L139" s="541" t="str">
        <f t="shared" si="240"/>
        <v/>
      </c>
      <c r="M139" s="541" t="str">
        <f t="shared" si="240"/>
        <v/>
      </c>
      <c r="N139" s="541" t="str">
        <f t="shared" si="240"/>
        <v/>
      </c>
      <c r="O139" s="541" t="str">
        <f t="shared" si="240"/>
        <v/>
      </c>
      <c r="P139" s="541" t="str">
        <f t="shared" si="240"/>
        <v/>
      </c>
      <c r="Q139" s="541" t="str">
        <f t="shared" si="241"/>
        <v/>
      </c>
      <c r="R139" s="541" t="str">
        <f t="shared" si="241"/>
        <v/>
      </c>
      <c r="S139" s="541" t="str">
        <f t="shared" si="241"/>
        <v/>
      </c>
      <c r="T139" s="541" t="str">
        <f t="shared" si="241"/>
        <v/>
      </c>
      <c r="U139" s="541" t="str">
        <f t="shared" si="241"/>
        <v/>
      </c>
      <c r="V139" s="541" t="str">
        <f t="shared" si="241"/>
        <v/>
      </c>
      <c r="W139" s="541" t="str">
        <f t="shared" si="241"/>
        <v/>
      </c>
      <c r="X139" s="541" t="str">
        <f t="shared" si="241"/>
        <v/>
      </c>
      <c r="Y139" s="541" t="str">
        <f t="shared" si="241"/>
        <v/>
      </c>
      <c r="Z139" s="541" t="str">
        <f t="shared" si="241"/>
        <v/>
      </c>
      <c r="AA139" s="541" t="str">
        <f t="shared" si="242"/>
        <v/>
      </c>
      <c r="AB139" s="541" t="str">
        <f t="shared" si="242"/>
        <v/>
      </c>
      <c r="AC139" s="541" t="str">
        <f t="shared" si="242"/>
        <v/>
      </c>
      <c r="AD139" s="541" t="str">
        <f t="shared" si="242"/>
        <v/>
      </c>
      <c r="AE139" s="541" t="str">
        <f t="shared" si="242"/>
        <v/>
      </c>
      <c r="AF139" s="541" t="str">
        <f t="shared" si="242"/>
        <v/>
      </c>
      <c r="AG139" s="541" t="str">
        <f t="shared" si="242"/>
        <v/>
      </c>
      <c r="AH139" s="541" t="str">
        <f t="shared" si="242"/>
        <v/>
      </c>
      <c r="AI139" s="541" t="str">
        <f t="shared" si="242"/>
        <v/>
      </c>
      <c r="AJ139" s="541" t="str">
        <f t="shared" si="242"/>
        <v/>
      </c>
      <c r="AK139" s="541" t="str">
        <f t="shared" si="243"/>
        <v/>
      </c>
      <c r="AL139" s="541" t="str">
        <f t="shared" si="243"/>
        <v/>
      </c>
      <c r="AM139" s="541" t="str">
        <f t="shared" si="243"/>
        <v/>
      </c>
      <c r="AN139" s="541" t="str">
        <f t="shared" si="243"/>
        <v/>
      </c>
      <c r="AO139" s="541" t="str">
        <f t="shared" si="243"/>
        <v/>
      </c>
      <c r="AP139" s="541" t="str">
        <f t="shared" si="243"/>
        <v/>
      </c>
      <c r="AQ139" s="541" t="str">
        <f t="shared" si="243"/>
        <v/>
      </c>
      <c r="AR139" s="541" t="str">
        <f t="shared" si="243"/>
        <v/>
      </c>
      <c r="AS139" s="541" t="str">
        <f t="shared" si="243"/>
        <v/>
      </c>
      <c r="AT139" s="541" t="str">
        <f t="shared" si="243"/>
        <v/>
      </c>
      <c r="AU139" s="541" t="str">
        <f t="shared" si="244"/>
        <v/>
      </c>
      <c r="AV139" s="541" t="str">
        <f t="shared" si="244"/>
        <v/>
      </c>
      <c r="AW139" s="541" t="str">
        <f t="shared" si="244"/>
        <v/>
      </c>
      <c r="AX139" s="541" t="str">
        <f t="shared" si="244"/>
        <v/>
      </c>
      <c r="AY139" s="541" t="str">
        <f t="shared" si="244"/>
        <v/>
      </c>
      <c r="AZ139" s="541" t="str">
        <f t="shared" si="244"/>
        <v/>
      </c>
      <c r="BA139" s="541" t="str">
        <f t="shared" si="244"/>
        <v/>
      </c>
      <c r="BB139" s="541" t="str">
        <f t="shared" si="244"/>
        <v/>
      </c>
      <c r="BC139" s="541" t="str">
        <f t="shared" si="244"/>
        <v/>
      </c>
      <c r="BD139" s="541" t="str">
        <f t="shared" si="244"/>
        <v/>
      </c>
    </row>
    <row r="140" spans="1:56" ht="14.25" customHeight="1" x14ac:dyDescent="0.2">
      <c r="A140" s="513">
        <f t="shared" si="234"/>
        <v>23</v>
      </c>
      <c r="B140" s="18" t="str">
        <v/>
      </c>
      <c r="C140" s="18" t="str">
        <v/>
      </c>
      <c r="D140" s="31"/>
      <c r="E140" s="255" t="str">
        <f t="shared" si="233"/>
        <v/>
      </c>
      <c r="F140" s="550"/>
      <c r="G140" s="541" t="str">
        <f t="shared" si="240"/>
        <v/>
      </c>
      <c r="H140" s="541" t="str">
        <f t="shared" si="240"/>
        <v/>
      </c>
      <c r="I140" s="541" t="str">
        <f t="shared" si="240"/>
        <v/>
      </c>
      <c r="J140" s="541" t="str">
        <f t="shared" si="240"/>
        <v/>
      </c>
      <c r="K140" s="541" t="str">
        <f t="shared" si="240"/>
        <v/>
      </c>
      <c r="L140" s="541" t="str">
        <f t="shared" si="240"/>
        <v/>
      </c>
      <c r="M140" s="541" t="str">
        <f t="shared" si="240"/>
        <v/>
      </c>
      <c r="N140" s="541" t="str">
        <f t="shared" si="240"/>
        <v/>
      </c>
      <c r="O140" s="541" t="str">
        <f t="shared" si="240"/>
        <v/>
      </c>
      <c r="P140" s="541" t="str">
        <f t="shared" si="240"/>
        <v/>
      </c>
      <c r="Q140" s="541" t="str">
        <f t="shared" si="241"/>
        <v/>
      </c>
      <c r="R140" s="541" t="str">
        <f t="shared" si="241"/>
        <v/>
      </c>
      <c r="S140" s="541" t="str">
        <f t="shared" si="241"/>
        <v/>
      </c>
      <c r="T140" s="541" t="str">
        <f t="shared" si="241"/>
        <v/>
      </c>
      <c r="U140" s="541" t="str">
        <f t="shared" si="241"/>
        <v/>
      </c>
      <c r="V140" s="541" t="str">
        <f t="shared" si="241"/>
        <v/>
      </c>
      <c r="W140" s="541" t="str">
        <f t="shared" si="241"/>
        <v/>
      </c>
      <c r="X140" s="541" t="str">
        <f t="shared" si="241"/>
        <v/>
      </c>
      <c r="Y140" s="541" t="str">
        <f t="shared" si="241"/>
        <v/>
      </c>
      <c r="Z140" s="541" t="str">
        <f t="shared" si="241"/>
        <v/>
      </c>
      <c r="AA140" s="541" t="str">
        <f t="shared" si="242"/>
        <v/>
      </c>
      <c r="AB140" s="541" t="str">
        <f t="shared" si="242"/>
        <v/>
      </c>
      <c r="AC140" s="541" t="str">
        <f t="shared" si="242"/>
        <v/>
      </c>
      <c r="AD140" s="541" t="str">
        <f t="shared" si="242"/>
        <v/>
      </c>
      <c r="AE140" s="541" t="str">
        <f t="shared" si="242"/>
        <v/>
      </c>
      <c r="AF140" s="541" t="str">
        <f t="shared" si="242"/>
        <v/>
      </c>
      <c r="AG140" s="541" t="str">
        <f t="shared" si="242"/>
        <v/>
      </c>
      <c r="AH140" s="541" t="str">
        <f t="shared" si="242"/>
        <v/>
      </c>
      <c r="AI140" s="541" t="str">
        <f t="shared" si="242"/>
        <v/>
      </c>
      <c r="AJ140" s="541" t="str">
        <f t="shared" si="242"/>
        <v/>
      </c>
      <c r="AK140" s="541" t="str">
        <f t="shared" si="243"/>
        <v/>
      </c>
      <c r="AL140" s="541" t="str">
        <f t="shared" si="243"/>
        <v/>
      </c>
      <c r="AM140" s="541" t="str">
        <f t="shared" si="243"/>
        <v/>
      </c>
      <c r="AN140" s="541" t="str">
        <f t="shared" si="243"/>
        <v/>
      </c>
      <c r="AO140" s="541" t="str">
        <f t="shared" si="243"/>
        <v/>
      </c>
      <c r="AP140" s="541" t="str">
        <f t="shared" si="243"/>
        <v/>
      </c>
      <c r="AQ140" s="541" t="str">
        <f t="shared" si="243"/>
        <v/>
      </c>
      <c r="AR140" s="541" t="str">
        <f t="shared" si="243"/>
        <v/>
      </c>
      <c r="AS140" s="541" t="str">
        <f t="shared" si="243"/>
        <v/>
      </c>
      <c r="AT140" s="541" t="str">
        <f t="shared" si="243"/>
        <v/>
      </c>
      <c r="AU140" s="541" t="str">
        <f t="shared" si="244"/>
        <v/>
      </c>
      <c r="AV140" s="541" t="str">
        <f t="shared" si="244"/>
        <v/>
      </c>
      <c r="AW140" s="541" t="str">
        <f t="shared" si="244"/>
        <v/>
      </c>
      <c r="AX140" s="541" t="str">
        <f t="shared" si="244"/>
        <v/>
      </c>
      <c r="AY140" s="541" t="str">
        <f t="shared" si="244"/>
        <v/>
      </c>
      <c r="AZ140" s="541" t="str">
        <f t="shared" si="244"/>
        <v/>
      </c>
      <c r="BA140" s="541" t="str">
        <f t="shared" si="244"/>
        <v/>
      </c>
      <c r="BB140" s="541" t="str">
        <f t="shared" si="244"/>
        <v/>
      </c>
      <c r="BC140" s="541" t="str">
        <f t="shared" si="244"/>
        <v/>
      </c>
      <c r="BD140" s="541" t="str">
        <f t="shared" si="244"/>
        <v/>
      </c>
    </row>
    <row r="141" spans="1:56" ht="14.25" customHeight="1" x14ac:dyDescent="0.2">
      <c r="A141" s="513">
        <f t="shared" si="234"/>
        <v>24</v>
      </c>
      <c r="B141" s="18" t="str">
        <v/>
      </c>
      <c r="C141" s="18" t="str">
        <v/>
      </c>
      <c r="D141" s="31"/>
      <c r="E141" s="255" t="str">
        <f t="shared" si="233"/>
        <v/>
      </c>
      <c r="F141" s="550"/>
      <c r="G141" s="541" t="str">
        <f t="shared" si="240"/>
        <v/>
      </c>
      <c r="H141" s="541" t="str">
        <f t="shared" si="240"/>
        <v/>
      </c>
      <c r="I141" s="541" t="str">
        <f t="shared" si="240"/>
        <v/>
      </c>
      <c r="J141" s="541" t="str">
        <f t="shared" si="240"/>
        <v/>
      </c>
      <c r="K141" s="541" t="str">
        <f t="shared" si="240"/>
        <v/>
      </c>
      <c r="L141" s="541" t="str">
        <f t="shared" si="240"/>
        <v/>
      </c>
      <c r="M141" s="541" t="str">
        <f t="shared" si="240"/>
        <v/>
      </c>
      <c r="N141" s="541" t="str">
        <f t="shared" si="240"/>
        <v/>
      </c>
      <c r="O141" s="541" t="str">
        <f t="shared" si="240"/>
        <v/>
      </c>
      <c r="P141" s="541" t="str">
        <f t="shared" si="240"/>
        <v/>
      </c>
      <c r="Q141" s="541" t="str">
        <f t="shared" si="241"/>
        <v/>
      </c>
      <c r="R141" s="541" t="str">
        <f t="shared" si="241"/>
        <v/>
      </c>
      <c r="S141" s="541" t="str">
        <f t="shared" si="241"/>
        <v/>
      </c>
      <c r="T141" s="541" t="str">
        <f t="shared" si="241"/>
        <v/>
      </c>
      <c r="U141" s="541" t="str">
        <f t="shared" si="241"/>
        <v/>
      </c>
      <c r="V141" s="541" t="str">
        <f t="shared" si="241"/>
        <v/>
      </c>
      <c r="W141" s="541" t="str">
        <f t="shared" si="241"/>
        <v/>
      </c>
      <c r="X141" s="541" t="str">
        <f t="shared" si="241"/>
        <v/>
      </c>
      <c r="Y141" s="541" t="str">
        <f t="shared" si="241"/>
        <v/>
      </c>
      <c r="Z141" s="541" t="str">
        <f t="shared" si="241"/>
        <v/>
      </c>
      <c r="AA141" s="541" t="str">
        <f t="shared" si="242"/>
        <v/>
      </c>
      <c r="AB141" s="541" t="str">
        <f t="shared" si="242"/>
        <v/>
      </c>
      <c r="AC141" s="541" t="str">
        <f t="shared" si="242"/>
        <v/>
      </c>
      <c r="AD141" s="541" t="str">
        <f t="shared" si="242"/>
        <v/>
      </c>
      <c r="AE141" s="541" t="str">
        <f t="shared" si="242"/>
        <v/>
      </c>
      <c r="AF141" s="541" t="str">
        <f t="shared" si="242"/>
        <v/>
      </c>
      <c r="AG141" s="541" t="str">
        <f t="shared" si="242"/>
        <v/>
      </c>
      <c r="AH141" s="541" t="str">
        <f t="shared" si="242"/>
        <v/>
      </c>
      <c r="AI141" s="541" t="str">
        <f t="shared" si="242"/>
        <v/>
      </c>
      <c r="AJ141" s="541" t="str">
        <f t="shared" si="242"/>
        <v/>
      </c>
      <c r="AK141" s="541" t="str">
        <f t="shared" si="243"/>
        <v/>
      </c>
      <c r="AL141" s="541" t="str">
        <f t="shared" si="243"/>
        <v/>
      </c>
      <c r="AM141" s="541" t="str">
        <f t="shared" si="243"/>
        <v/>
      </c>
      <c r="AN141" s="541" t="str">
        <f t="shared" si="243"/>
        <v/>
      </c>
      <c r="AO141" s="541" t="str">
        <f t="shared" si="243"/>
        <v/>
      </c>
      <c r="AP141" s="541" t="str">
        <f t="shared" si="243"/>
        <v/>
      </c>
      <c r="AQ141" s="541" t="str">
        <f t="shared" si="243"/>
        <v/>
      </c>
      <c r="AR141" s="541" t="str">
        <f t="shared" si="243"/>
        <v/>
      </c>
      <c r="AS141" s="541" t="str">
        <f t="shared" si="243"/>
        <v/>
      </c>
      <c r="AT141" s="541" t="str">
        <f t="shared" si="243"/>
        <v/>
      </c>
      <c r="AU141" s="541" t="str">
        <f t="shared" si="244"/>
        <v/>
      </c>
      <c r="AV141" s="541" t="str">
        <f t="shared" si="244"/>
        <v/>
      </c>
      <c r="AW141" s="541" t="str">
        <f t="shared" si="244"/>
        <v/>
      </c>
      <c r="AX141" s="541" t="str">
        <f t="shared" si="244"/>
        <v/>
      </c>
      <c r="AY141" s="541" t="str">
        <f t="shared" si="244"/>
        <v/>
      </c>
      <c r="AZ141" s="541" t="str">
        <f t="shared" si="244"/>
        <v/>
      </c>
      <c r="BA141" s="541" t="str">
        <f t="shared" si="244"/>
        <v/>
      </c>
      <c r="BB141" s="541" t="str">
        <f t="shared" si="244"/>
        <v/>
      </c>
      <c r="BC141" s="541" t="str">
        <f t="shared" si="244"/>
        <v/>
      </c>
      <c r="BD141" s="541" t="str">
        <f t="shared" si="244"/>
        <v/>
      </c>
    </row>
    <row r="142" spans="1:56" ht="14.25" customHeight="1" x14ac:dyDescent="0.2">
      <c r="A142" s="513">
        <f t="shared" si="234"/>
        <v>25</v>
      </c>
      <c r="B142" s="18" t="str">
        <v/>
      </c>
      <c r="C142" s="18" t="str">
        <v/>
      </c>
      <c r="D142" s="31"/>
      <c r="E142" s="255" t="str">
        <f t="shared" si="233"/>
        <v/>
      </c>
      <c r="F142" s="550"/>
      <c r="G142" s="542" t="str">
        <f t="shared" si="240"/>
        <v/>
      </c>
      <c r="H142" s="542" t="str">
        <f t="shared" si="240"/>
        <v/>
      </c>
      <c r="I142" s="542" t="str">
        <f t="shared" si="240"/>
        <v/>
      </c>
      <c r="J142" s="542" t="str">
        <f t="shared" si="240"/>
        <v/>
      </c>
      <c r="K142" s="542" t="str">
        <f t="shared" si="240"/>
        <v/>
      </c>
      <c r="L142" s="542" t="str">
        <f t="shared" si="240"/>
        <v/>
      </c>
      <c r="M142" s="542" t="str">
        <f t="shared" si="240"/>
        <v/>
      </c>
      <c r="N142" s="542" t="str">
        <f t="shared" si="240"/>
        <v/>
      </c>
      <c r="O142" s="542" t="str">
        <f t="shared" si="240"/>
        <v/>
      </c>
      <c r="P142" s="542" t="str">
        <f t="shared" si="240"/>
        <v/>
      </c>
      <c r="Q142" s="542" t="str">
        <f t="shared" si="241"/>
        <v/>
      </c>
      <c r="R142" s="542" t="str">
        <f t="shared" si="241"/>
        <v/>
      </c>
      <c r="S142" s="542" t="str">
        <f t="shared" si="241"/>
        <v/>
      </c>
      <c r="T142" s="542" t="str">
        <f t="shared" si="241"/>
        <v/>
      </c>
      <c r="U142" s="542" t="str">
        <f t="shared" si="241"/>
        <v/>
      </c>
      <c r="V142" s="542" t="str">
        <f t="shared" si="241"/>
        <v/>
      </c>
      <c r="W142" s="542" t="str">
        <f t="shared" si="241"/>
        <v/>
      </c>
      <c r="X142" s="542" t="str">
        <f t="shared" si="241"/>
        <v/>
      </c>
      <c r="Y142" s="542" t="str">
        <f t="shared" si="241"/>
        <v/>
      </c>
      <c r="Z142" s="542" t="str">
        <f t="shared" si="241"/>
        <v/>
      </c>
      <c r="AA142" s="542" t="str">
        <f t="shared" si="242"/>
        <v/>
      </c>
      <c r="AB142" s="542" t="str">
        <f t="shared" si="242"/>
        <v/>
      </c>
      <c r="AC142" s="542" t="str">
        <f t="shared" si="242"/>
        <v/>
      </c>
      <c r="AD142" s="542" t="str">
        <f t="shared" si="242"/>
        <v/>
      </c>
      <c r="AE142" s="542" t="str">
        <f t="shared" si="242"/>
        <v/>
      </c>
      <c r="AF142" s="542" t="str">
        <f t="shared" si="242"/>
        <v/>
      </c>
      <c r="AG142" s="542" t="str">
        <f t="shared" si="242"/>
        <v/>
      </c>
      <c r="AH142" s="542" t="str">
        <f t="shared" si="242"/>
        <v/>
      </c>
      <c r="AI142" s="542" t="str">
        <f t="shared" si="242"/>
        <v/>
      </c>
      <c r="AJ142" s="542" t="str">
        <f t="shared" si="242"/>
        <v/>
      </c>
      <c r="AK142" s="542" t="str">
        <f t="shared" si="243"/>
        <v/>
      </c>
      <c r="AL142" s="542" t="str">
        <f t="shared" si="243"/>
        <v/>
      </c>
      <c r="AM142" s="542" t="str">
        <f t="shared" si="243"/>
        <v/>
      </c>
      <c r="AN142" s="542" t="str">
        <f t="shared" si="243"/>
        <v/>
      </c>
      <c r="AO142" s="542" t="str">
        <f t="shared" si="243"/>
        <v/>
      </c>
      <c r="AP142" s="542" t="str">
        <f t="shared" si="243"/>
        <v/>
      </c>
      <c r="AQ142" s="542" t="str">
        <f t="shared" si="243"/>
        <v/>
      </c>
      <c r="AR142" s="542" t="str">
        <f t="shared" si="243"/>
        <v/>
      </c>
      <c r="AS142" s="542" t="str">
        <f t="shared" si="243"/>
        <v/>
      </c>
      <c r="AT142" s="542" t="str">
        <f t="shared" si="243"/>
        <v/>
      </c>
      <c r="AU142" s="542" t="str">
        <f t="shared" si="244"/>
        <v/>
      </c>
      <c r="AV142" s="542" t="str">
        <f t="shared" si="244"/>
        <v/>
      </c>
      <c r="AW142" s="542" t="str">
        <f t="shared" si="244"/>
        <v/>
      </c>
      <c r="AX142" s="542" t="str">
        <f t="shared" si="244"/>
        <v/>
      </c>
      <c r="AY142" s="542" t="str">
        <f t="shared" si="244"/>
        <v/>
      </c>
      <c r="AZ142" s="542" t="str">
        <f t="shared" si="244"/>
        <v/>
      </c>
      <c r="BA142" s="542" t="str">
        <f t="shared" si="244"/>
        <v/>
      </c>
      <c r="BB142" s="542" t="str">
        <f t="shared" si="244"/>
        <v/>
      </c>
      <c r="BC142" s="542" t="str">
        <f t="shared" si="244"/>
        <v/>
      </c>
      <c r="BD142" s="542" t="str">
        <f t="shared" si="244"/>
        <v/>
      </c>
    </row>
    <row r="145" spans="1:56" ht="15.75" x14ac:dyDescent="0.25">
      <c r="B145" s="407" t="s">
        <v>353</v>
      </c>
    </row>
    <row r="147" spans="1:56" ht="14.25" customHeight="1" x14ac:dyDescent="0.2">
      <c r="B147" s="543" t="s">
        <v>605</v>
      </c>
      <c r="C147" s="21"/>
      <c r="D147" s="21"/>
      <c r="E147" s="21"/>
      <c r="F147" s="543" t="s">
        <v>352</v>
      </c>
      <c r="G147" s="543"/>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row>
    <row r="148" spans="1:56" ht="14.25" customHeight="1" x14ac:dyDescent="0.2">
      <c r="B148" s="543"/>
      <c r="C148" s="21"/>
      <c r="D148" s="21"/>
      <c r="E148" s="554" t="s">
        <v>351</v>
      </c>
      <c r="F148" s="543">
        <f t="shared" ref="F148:BD148" si="245">CA_current_year+F150-1</f>
        <v>2024</v>
      </c>
      <c r="G148" s="543">
        <f t="shared" si="245"/>
        <v>2025</v>
      </c>
      <c r="H148" s="21">
        <f t="shared" si="245"/>
        <v>2026</v>
      </c>
      <c r="I148" s="21">
        <f t="shared" si="245"/>
        <v>2027</v>
      </c>
      <c r="J148" s="21">
        <f t="shared" si="245"/>
        <v>2028</v>
      </c>
      <c r="K148" s="21">
        <f t="shared" si="245"/>
        <v>2029</v>
      </c>
      <c r="L148" s="21">
        <f t="shared" si="245"/>
        <v>2030</v>
      </c>
      <c r="M148" s="21">
        <f t="shared" si="245"/>
        <v>2031</v>
      </c>
      <c r="N148" s="21">
        <f t="shared" si="245"/>
        <v>2032</v>
      </c>
      <c r="O148" s="21">
        <f t="shared" si="245"/>
        <v>2033</v>
      </c>
      <c r="P148" s="21">
        <f t="shared" si="245"/>
        <v>2034</v>
      </c>
      <c r="Q148" s="21">
        <f t="shared" si="245"/>
        <v>2035</v>
      </c>
      <c r="R148" s="21">
        <f t="shared" si="245"/>
        <v>2036</v>
      </c>
      <c r="S148" s="21">
        <f t="shared" si="245"/>
        <v>2037</v>
      </c>
      <c r="T148" s="21">
        <f t="shared" si="245"/>
        <v>2038</v>
      </c>
      <c r="U148" s="21">
        <f t="shared" si="245"/>
        <v>2039</v>
      </c>
      <c r="V148" s="21">
        <f t="shared" si="245"/>
        <v>2040</v>
      </c>
      <c r="W148" s="21">
        <f t="shared" si="245"/>
        <v>2041</v>
      </c>
      <c r="X148" s="21">
        <f t="shared" si="245"/>
        <v>2042</v>
      </c>
      <c r="Y148" s="21">
        <f t="shared" si="245"/>
        <v>2043</v>
      </c>
      <c r="Z148" s="21">
        <f t="shared" si="245"/>
        <v>2044</v>
      </c>
      <c r="AA148" s="21">
        <f t="shared" si="245"/>
        <v>2045</v>
      </c>
      <c r="AB148" s="21">
        <f t="shared" si="245"/>
        <v>2046</v>
      </c>
      <c r="AC148" s="21">
        <f t="shared" si="245"/>
        <v>2047</v>
      </c>
      <c r="AD148" s="21">
        <f t="shared" si="245"/>
        <v>2048</v>
      </c>
      <c r="AE148" s="21">
        <f t="shared" si="245"/>
        <v>2049</v>
      </c>
      <c r="AF148" s="21">
        <f t="shared" si="245"/>
        <v>2050</v>
      </c>
      <c r="AG148" s="21">
        <f t="shared" si="245"/>
        <v>2051</v>
      </c>
      <c r="AH148" s="21">
        <f t="shared" si="245"/>
        <v>2052</v>
      </c>
      <c r="AI148" s="21">
        <f t="shared" si="245"/>
        <v>2053</v>
      </c>
      <c r="AJ148" s="21">
        <f t="shared" si="245"/>
        <v>2054</v>
      </c>
      <c r="AK148" s="21">
        <f t="shared" si="245"/>
        <v>2055</v>
      </c>
      <c r="AL148" s="21">
        <f t="shared" si="245"/>
        <v>2056</v>
      </c>
      <c r="AM148" s="21">
        <f t="shared" si="245"/>
        <v>2057</v>
      </c>
      <c r="AN148" s="21">
        <f t="shared" si="245"/>
        <v>2058</v>
      </c>
      <c r="AO148" s="21">
        <f t="shared" si="245"/>
        <v>2059</v>
      </c>
      <c r="AP148" s="21">
        <f t="shared" si="245"/>
        <v>2060</v>
      </c>
      <c r="AQ148" s="21">
        <f t="shared" si="245"/>
        <v>2061</v>
      </c>
      <c r="AR148" s="21">
        <f t="shared" si="245"/>
        <v>2062</v>
      </c>
      <c r="AS148" s="21">
        <f t="shared" si="245"/>
        <v>2063</v>
      </c>
      <c r="AT148" s="21">
        <f t="shared" si="245"/>
        <v>2064</v>
      </c>
      <c r="AU148" s="21">
        <f t="shared" si="245"/>
        <v>2065</v>
      </c>
      <c r="AV148" s="21">
        <f t="shared" si="245"/>
        <v>2066</v>
      </c>
      <c r="AW148" s="21">
        <f t="shared" si="245"/>
        <v>2067</v>
      </c>
      <c r="AX148" s="21">
        <f t="shared" si="245"/>
        <v>2068</v>
      </c>
      <c r="AY148" s="21">
        <f t="shared" si="245"/>
        <v>2069</v>
      </c>
      <c r="AZ148" s="21">
        <f t="shared" si="245"/>
        <v>2070</v>
      </c>
      <c r="BA148" s="21">
        <f t="shared" si="245"/>
        <v>2071</v>
      </c>
      <c r="BB148" s="21">
        <f t="shared" si="245"/>
        <v>2072</v>
      </c>
      <c r="BC148" s="21">
        <f t="shared" si="245"/>
        <v>2073</v>
      </c>
      <c r="BD148" s="21">
        <f t="shared" si="245"/>
        <v>2074</v>
      </c>
    </row>
    <row r="149" spans="1:56" s="555" customFormat="1" ht="14.25" customHeight="1" x14ac:dyDescent="0.2">
      <c r="B149" s="556"/>
      <c r="C149" s="556"/>
      <c r="D149" s="556"/>
      <c r="E149" s="557" t="s">
        <v>354</v>
      </c>
      <c r="F149" s="557" t="str">
        <f>"01.01."&amp;F148+1</f>
        <v>01.01.2025</v>
      </c>
      <c r="G149" s="557" t="str">
        <f>"01.01."&amp;G148+1</f>
        <v>01.01.2026</v>
      </c>
      <c r="H149" s="557" t="str">
        <f t="shared" ref="H149" si="246">"01.01."&amp;H148+1</f>
        <v>01.01.2027</v>
      </c>
      <c r="I149" s="557" t="str">
        <f t="shared" ref="I149" si="247">"01.01."&amp;I148+1</f>
        <v>01.01.2028</v>
      </c>
      <c r="J149" s="557" t="str">
        <f t="shared" ref="J149" si="248">"01.01."&amp;J148+1</f>
        <v>01.01.2029</v>
      </c>
      <c r="K149" s="557" t="str">
        <f t="shared" ref="K149" si="249">"01.01."&amp;K148+1</f>
        <v>01.01.2030</v>
      </c>
      <c r="L149" s="557" t="str">
        <f t="shared" ref="L149" si="250">"01.01."&amp;L148+1</f>
        <v>01.01.2031</v>
      </c>
      <c r="M149" s="557" t="str">
        <f t="shared" ref="M149" si="251">"01.01."&amp;M148+1</f>
        <v>01.01.2032</v>
      </c>
      <c r="N149" s="557" t="str">
        <f t="shared" ref="N149" si="252">"01.01."&amp;N148+1</f>
        <v>01.01.2033</v>
      </c>
      <c r="O149" s="557" t="str">
        <f t="shared" ref="O149" si="253">"01.01."&amp;O148+1</f>
        <v>01.01.2034</v>
      </c>
      <c r="P149" s="557" t="str">
        <f t="shared" ref="P149" si="254">"01.01."&amp;P148+1</f>
        <v>01.01.2035</v>
      </c>
      <c r="Q149" s="557" t="str">
        <f t="shared" ref="Q149" si="255">"01.01."&amp;Q148+1</f>
        <v>01.01.2036</v>
      </c>
      <c r="R149" s="557" t="str">
        <f t="shared" ref="R149" si="256">"01.01."&amp;R148+1</f>
        <v>01.01.2037</v>
      </c>
      <c r="S149" s="557" t="str">
        <f t="shared" ref="S149" si="257">"01.01."&amp;S148+1</f>
        <v>01.01.2038</v>
      </c>
      <c r="T149" s="557" t="str">
        <f t="shared" ref="T149" si="258">"01.01."&amp;T148+1</f>
        <v>01.01.2039</v>
      </c>
      <c r="U149" s="557" t="str">
        <f t="shared" ref="U149" si="259">"01.01."&amp;U148+1</f>
        <v>01.01.2040</v>
      </c>
      <c r="V149" s="557" t="str">
        <f t="shared" ref="V149" si="260">"01.01."&amp;V148+1</f>
        <v>01.01.2041</v>
      </c>
      <c r="W149" s="557" t="str">
        <f t="shared" ref="W149" si="261">"01.01."&amp;W148+1</f>
        <v>01.01.2042</v>
      </c>
      <c r="X149" s="557" t="str">
        <f t="shared" ref="X149" si="262">"01.01."&amp;X148+1</f>
        <v>01.01.2043</v>
      </c>
      <c r="Y149" s="557" t="str">
        <f t="shared" ref="Y149" si="263">"01.01."&amp;Y148+1</f>
        <v>01.01.2044</v>
      </c>
      <c r="Z149" s="557" t="str">
        <f t="shared" ref="Z149" si="264">"01.01."&amp;Z148+1</f>
        <v>01.01.2045</v>
      </c>
      <c r="AA149" s="557" t="str">
        <f t="shared" ref="AA149" si="265">"01.01."&amp;AA148+1</f>
        <v>01.01.2046</v>
      </c>
      <c r="AB149" s="557" t="str">
        <f t="shared" ref="AB149" si="266">"01.01."&amp;AB148+1</f>
        <v>01.01.2047</v>
      </c>
      <c r="AC149" s="557" t="str">
        <f t="shared" ref="AC149" si="267">"01.01."&amp;AC148+1</f>
        <v>01.01.2048</v>
      </c>
      <c r="AD149" s="557" t="str">
        <f t="shared" ref="AD149" si="268">"01.01."&amp;AD148+1</f>
        <v>01.01.2049</v>
      </c>
      <c r="AE149" s="557" t="str">
        <f t="shared" ref="AE149" si="269">"01.01."&amp;AE148+1</f>
        <v>01.01.2050</v>
      </c>
      <c r="AF149" s="557" t="str">
        <f t="shared" ref="AF149" si="270">"01.01."&amp;AF148+1</f>
        <v>01.01.2051</v>
      </c>
      <c r="AG149" s="557" t="str">
        <f t="shared" ref="AG149" si="271">"01.01."&amp;AG148+1</f>
        <v>01.01.2052</v>
      </c>
      <c r="AH149" s="557" t="str">
        <f t="shared" ref="AH149" si="272">"01.01."&amp;AH148+1</f>
        <v>01.01.2053</v>
      </c>
      <c r="AI149" s="557" t="str">
        <f t="shared" ref="AI149" si="273">"01.01."&amp;AI148+1</f>
        <v>01.01.2054</v>
      </c>
      <c r="AJ149" s="557" t="str">
        <f t="shared" ref="AJ149" si="274">"01.01."&amp;AJ148+1</f>
        <v>01.01.2055</v>
      </c>
      <c r="AK149" s="557" t="str">
        <f t="shared" ref="AK149" si="275">"01.01."&amp;AK148+1</f>
        <v>01.01.2056</v>
      </c>
      <c r="AL149" s="557" t="str">
        <f t="shared" ref="AL149" si="276">"01.01."&amp;AL148+1</f>
        <v>01.01.2057</v>
      </c>
      <c r="AM149" s="557" t="str">
        <f t="shared" ref="AM149" si="277">"01.01."&amp;AM148+1</f>
        <v>01.01.2058</v>
      </c>
      <c r="AN149" s="557" t="str">
        <f t="shared" ref="AN149" si="278">"01.01."&amp;AN148+1</f>
        <v>01.01.2059</v>
      </c>
      <c r="AO149" s="557" t="str">
        <f t="shared" ref="AO149" si="279">"01.01."&amp;AO148+1</f>
        <v>01.01.2060</v>
      </c>
      <c r="AP149" s="557" t="str">
        <f t="shared" ref="AP149" si="280">"01.01."&amp;AP148+1</f>
        <v>01.01.2061</v>
      </c>
      <c r="AQ149" s="557" t="str">
        <f t="shared" ref="AQ149" si="281">"01.01."&amp;AQ148+1</f>
        <v>01.01.2062</v>
      </c>
      <c r="AR149" s="557" t="str">
        <f t="shared" ref="AR149" si="282">"01.01."&amp;AR148+1</f>
        <v>01.01.2063</v>
      </c>
      <c r="AS149" s="557" t="str">
        <f t="shared" ref="AS149" si="283">"01.01."&amp;AS148+1</f>
        <v>01.01.2064</v>
      </c>
      <c r="AT149" s="557" t="str">
        <f t="shared" ref="AT149" si="284">"01.01."&amp;AT148+1</f>
        <v>01.01.2065</v>
      </c>
      <c r="AU149" s="557" t="str">
        <f t="shared" ref="AU149" si="285">"01.01."&amp;AU148+1</f>
        <v>01.01.2066</v>
      </c>
      <c r="AV149" s="557" t="str">
        <f t="shared" ref="AV149" si="286">"01.01."&amp;AV148+1</f>
        <v>01.01.2067</v>
      </c>
      <c r="AW149" s="557" t="str">
        <f t="shared" ref="AW149" si="287">"01.01."&amp;AW148+1</f>
        <v>01.01.2068</v>
      </c>
      <c r="AX149" s="557" t="str">
        <f t="shared" ref="AX149" si="288">"01.01."&amp;AX148+1</f>
        <v>01.01.2069</v>
      </c>
      <c r="AY149" s="557" t="str">
        <f t="shared" ref="AY149" si="289">"01.01."&amp;AY148+1</f>
        <v>01.01.2070</v>
      </c>
      <c r="AZ149" s="557" t="str">
        <f t="shared" ref="AZ149" si="290">"01.01."&amp;AZ148+1</f>
        <v>01.01.2071</v>
      </c>
      <c r="BA149" s="557" t="str">
        <f t="shared" ref="BA149" si="291">"01.01."&amp;BA148+1</f>
        <v>01.01.2072</v>
      </c>
      <c r="BB149" s="557" t="str">
        <f t="shared" ref="BB149" si="292">"01.01."&amp;BB148+1</f>
        <v>01.01.2073</v>
      </c>
      <c r="BC149" s="557" t="str">
        <f t="shared" ref="BC149" si="293">"01.01."&amp;BC148+1</f>
        <v>01.01.2074</v>
      </c>
      <c r="BD149" s="557" t="str">
        <f t="shared" ref="BD149" si="294">"01.01."&amp;BD148+1</f>
        <v>01.01.2075</v>
      </c>
    </row>
    <row r="150" spans="1:56" ht="17.100000000000001" customHeight="1" x14ac:dyDescent="0.2">
      <c r="B150" s="544" t="s">
        <v>321</v>
      </c>
      <c r="C150" s="1089" t="s">
        <v>337</v>
      </c>
      <c r="D150" s="1090"/>
      <c r="E150" s="551" t="s">
        <v>348</v>
      </c>
      <c r="F150" s="42">
        <v>0</v>
      </c>
      <c r="G150" s="42">
        <v>1</v>
      </c>
      <c r="H150" s="42">
        <f>G150+1</f>
        <v>2</v>
      </c>
      <c r="I150" s="42">
        <f t="shared" ref="I150" si="295">H150+1</f>
        <v>3</v>
      </c>
      <c r="J150" s="42">
        <f t="shared" ref="J150" si="296">I150+1</f>
        <v>4</v>
      </c>
      <c r="K150" s="42">
        <f t="shared" ref="K150" si="297">J150+1</f>
        <v>5</v>
      </c>
      <c r="L150" s="42">
        <f t="shared" ref="L150" si="298">K150+1</f>
        <v>6</v>
      </c>
      <c r="M150" s="42">
        <f t="shared" ref="M150" si="299">L150+1</f>
        <v>7</v>
      </c>
      <c r="N150" s="42">
        <f t="shared" ref="N150" si="300">M150+1</f>
        <v>8</v>
      </c>
      <c r="O150" s="42">
        <f t="shared" ref="O150" si="301">N150+1</f>
        <v>9</v>
      </c>
      <c r="P150" s="42">
        <f t="shared" ref="P150" si="302">O150+1</f>
        <v>10</v>
      </c>
      <c r="Q150" s="42">
        <f t="shared" ref="Q150" si="303">P150+1</f>
        <v>11</v>
      </c>
      <c r="R150" s="42">
        <f t="shared" ref="R150" si="304">Q150+1</f>
        <v>12</v>
      </c>
      <c r="S150" s="42">
        <f t="shared" ref="S150" si="305">R150+1</f>
        <v>13</v>
      </c>
      <c r="T150" s="42">
        <f t="shared" ref="T150" si="306">S150+1</f>
        <v>14</v>
      </c>
      <c r="U150" s="42">
        <f t="shared" ref="U150" si="307">T150+1</f>
        <v>15</v>
      </c>
      <c r="V150" s="42">
        <f t="shared" ref="V150" si="308">U150+1</f>
        <v>16</v>
      </c>
      <c r="W150" s="42">
        <f t="shared" ref="W150" si="309">V150+1</f>
        <v>17</v>
      </c>
      <c r="X150" s="42">
        <f t="shared" ref="X150" si="310">W150+1</f>
        <v>18</v>
      </c>
      <c r="Y150" s="42">
        <f t="shared" ref="Y150" si="311">X150+1</f>
        <v>19</v>
      </c>
      <c r="Z150" s="42">
        <f t="shared" ref="Z150" si="312">Y150+1</f>
        <v>20</v>
      </c>
      <c r="AA150" s="42">
        <f t="shared" ref="AA150" si="313">Z150+1</f>
        <v>21</v>
      </c>
      <c r="AB150" s="42">
        <f t="shared" ref="AB150" si="314">AA150+1</f>
        <v>22</v>
      </c>
      <c r="AC150" s="42">
        <f t="shared" ref="AC150" si="315">AB150+1</f>
        <v>23</v>
      </c>
      <c r="AD150" s="42">
        <f t="shared" ref="AD150" si="316">AC150+1</f>
        <v>24</v>
      </c>
      <c r="AE150" s="42">
        <f t="shared" ref="AE150" si="317">AD150+1</f>
        <v>25</v>
      </c>
      <c r="AF150" s="42">
        <f t="shared" ref="AF150" si="318">AE150+1</f>
        <v>26</v>
      </c>
      <c r="AG150" s="42">
        <f t="shared" ref="AG150" si="319">AF150+1</f>
        <v>27</v>
      </c>
      <c r="AH150" s="42">
        <f t="shared" ref="AH150" si="320">AG150+1</f>
        <v>28</v>
      </c>
      <c r="AI150" s="42">
        <f t="shared" ref="AI150" si="321">AH150+1</f>
        <v>29</v>
      </c>
      <c r="AJ150" s="42">
        <f t="shared" ref="AJ150" si="322">AI150+1</f>
        <v>30</v>
      </c>
      <c r="AK150" s="42">
        <f t="shared" ref="AK150" si="323">AJ150+1</f>
        <v>31</v>
      </c>
      <c r="AL150" s="42">
        <f t="shared" ref="AL150" si="324">AK150+1</f>
        <v>32</v>
      </c>
      <c r="AM150" s="42">
        <f t="shared" ref="AM150" si="325">AL150+1</f>
        <v>33</v>
      </c>
      <c r="AN150" s="42">
        <f t="shared" ref="AN150" si="326">AM150+1</f>
        <v>34</v>
      </c>
      <c r="AO150" s="42">
        <f t="shared" ref="AO150" si="327">AN150+1</f>
        <v>35</v>
      </c>
      <c r="AP150" s="42">
        <f t="shared" ref="AP150" si="328">AO150+1</f>
        <v>36</v>
      </c>
      <c r="AQ150" s="42">
        <f t="shared" ref="AQ150" si="329">AP150+1</f>
        <v>37</v>
      </c>
      <c r="AR150" s="42">
        <f t="shared" ref="AR150" si="330">AQ150+1</f>
        <v>38</v>
      </c>
      <c r="AS150" s="42">
        <f t="shared" ref="AS150" si="331">AR150+1</f>
        <v>39</v>
      </c>
      <c r="AT150" s="42">
        <f t="shared" ref="AT150" si="332">AS150+1</f>
        <v>40</v>
      </c>
      <c r="AU150" s="42">
        <f t="shared" ref="AU150" si="333">AT150+1</f>
        <v>41</v>
      </c>
      <c r="AV150" s="42">
        <f t="shared" ref="AV150" si="334">AU150+1</f>
        <v>42</v>
      </c>
      <c r="AW150" s="42">
        <f t="shared" ref="AW150" si="335">AV150+1</f>
        <v>43</v>
      </c>
      <c r="AX150" s="42">
        <f t="shared" ref="AX150" si="336">AW150+1</f>
        <v>44</v>
      </c>
      <c r="AY150" s="42">
        <f t="shared" ref="AY150" si="337">AX150+1</f>
        <v>45</v>
      </c>
      <c r="AZ150" s="42">
        <f t="shared" ref="AZ150" si="338">AY150+1</f>
        <v>46</v>
      </c>
      <c r="BA150" s="42">
        <f t="shared" ref="BA150" si="339">AZ150+1</f>
        <v>47</v>
      </c>
      <c r="BB150" s="42">
        <f t="shared" ref="BB150" si="340">BA150+1</f>
        <v>48</v>
      </c>
      <c r="BC150" s="42">
        <f t="shared" ref="BC150" si="341">BB150+1</f>
        <v>49</v>
      </c>
      <c r="BD150" s="22">
        <f t="shared" ref="BD150" si="342">BC150+1</f>
        <v>50</v>
      </c>
    </row>
    <row r="151" spans="1:56" ht="14.25" customHeight="1" x14ac:dyDescent="0.2">
      <c r="A151" s="513">
        <f>0</f>
        <v>0</v>
      </c>
      <c r="B151" s="37" t="str">
        <f t="array" ref="B151:B176">CA_PY_seg&amp;""</f>
        <v>General liability (example, do not remove)</v>
      </c>
      <c r="C151" s="38" t="str">
        <f t="array" ref="C151:C176">CA_PY_seg_curr&amp;""</f>
        <v>GBP</v>
      </c>
      <c r="D151" s="39"/>
      <c r="E151" s="553"/>
      <c r="F151" s="538">
        <f>IF($B151="","",SUMPRODUCT(G85:$BD85,G16:$BD16))</f>
        <v>0.72357565879591867</v>
      </c>
      <c r="G151" s="538">
        <f>IF($B151="","",SUMPRODUCT(H85:$BD85,H16:$BD16))</f>
        <v>0.55711927402090888</v>
      </c>
      <c r="H151" s="538">
        <f>IF($B151="","",SUMPRODUCT(I85:$BD85,I16:$BD16))</f>
        <v>0.47049609972648204</v>
      </c>
      <c r="I151" s="538">
        <f>IF($B151="","",SUMPRODUCT(J85:$BD85,J16:$BD16))</f>
        <v>0.40387594573880098</v>
      </c>
      <c r="J151" s="538">
        <f>IF($B151="","",SUMPRODUCT(K85:$BD85,K16:$BD16))</f>
        <v>0.34844103553076455</v>
      </c>
      <c r="K151" s="538">
        <f>IF($B151="","",SUMPRODUCT(L85:$BD85,L16:$BD16))</f>
        <v>0.30153796182838671</v>
      </c>
      <c r="L151" s="538">
        <f>IF($B151="","",SUMPRODUCT(M85:$BD85,M16:$BD16))</f>
        <v>0.26139184829934109</v>
      </c>
      <c r="M151" s="538">
        <f>IF($B151="","",SUMPRODUCT(N85:$BD85,N16:$BD16))</f>
        <v>0.22747473635816287</v>
      </c>
      <c r="N151" s="538">
        <f>IF($B151="","",SUMPRODUCT(O85:$BD85,O16:$BD16))</f>
        <v>0.19846002294330931</v>
      </c>
      <c r="O151" s="538">
        <f>IF($B151="","",SUMPRODUCT(P85:$BD85,P16:$BD16))</f>
        <v>0.1736766244897637</v>
      </c>
      <c r="P151" s="538">
        <f>IF($B151="","",SUMPRODUCT(Q85:$BD85,Q16:$BD16))</f>
        <v>0.15235412318388167</v>
      </c>
      <c r="Q151" s="538">
        <f>IF($B151="","",SUMPRODUCT(R85:$BD85,R16:$BD16))</f>
        <v>0.13410586379966796</v>
      </c>
      <c r="R151" s="538">
        <f>IF($B151="","",SUMPRODUCT(S85:$BD85,S16:$BD16))</f>
        <v>0.11845837043234382</v>
      </c>
      <c r="S151" s="538">
        <f>IF($B151="","",SUMPRODUCT(T85:$BD85,T16:$BD16))</f>
        <v>0.10447232687237422</v>
      </c>
      <c r="T151" s="538">
        <f>IF($B151="","",SUMPRODUCT(U85:$BD85,U16:$BD16))</f>
        <v>9.2148051581580223E-2</v>
      </c>
      <c r="U151" s="538">
        <f>IF($B151="","",SUMPRODUCT(V85:$BD85,V16:$BD16))</f>
        <v>8.1303974753569638E-2</v>
      </c>
      <c r="V151" s="538">
        <f>IF($B151="","",SUMPRODUCT(W85:$BD85,W16:$BD16))</f>
        <v>7.1715508985934234E-2</v>
      </c>
      <c r="W151" s="538">
        <f>IF($B151="","",SUMPRODUCT(X85:$BD85,X16:$BD16))</f>
        <v>6.3213529471987315E-2</v>
      </c>
      <c r="X151" s="538">
        <f>IF($B151="","",SUMPRODUCT(Y85:$BD85,Y16:$BD16))</f>
        <v>5.5669470827647741E-2</v>
      </c>
      <c r="Y151" s="538">
        <f>IF($B151="","",SUMPRODUCT(Z85:$BD85,Z16:$BD16))</f>
        <v>4.89660970455848E-2</v>
      </c>
      <c r="Z151" s="538">
        <f>IF($B151="","",SUMPRODUCT(AA85:$BD85,AA16:$BD16))</f>
        <v>4.2983901774752128E-2</v>
      </c>
      <c r="AA151" s="538">
        <f>IF($B151="","",SUMPRODUCT(AB85:$BD85,AB16:$BD16))</f>
        <v>3.7641463827152152E-2</v>
      </c>
      <c r="AB151" s="538">
        <f>IF($B151="","",SUMPRODUCT(AC85:$BD85,AC16:$BD16))</f>
        <v>3.2855495147291455E-2</v>
      </c>
      <c r="AC151" s="538">
        <f>IF($B151="","",SUMPRODUCT(AD85:$BD85,AD16:$BD16))</f>
        <v>2.8549006276806021E-2</v>
      </c>
      <c r="AD151" s="538">
        <f>IF($B151="","",SUMPRODUCT(AE85:$BD85,AE16:$BD16))</f>
        <v>2.4673838911626798E-2</v>
      </c>
      <c r="AE151" s="538">
        <f>IF($B151="","",SUMPRODUCT(AF85:$BD85,AF16:$BD16))</f>
        <v>2.1180634388130334E-2</v>
      </c>
      <c r="AF151" s="538">
        <f>IF($B151="","",SUMPRODUCT(AG85:$BD85,AG16:$BD16))</f>
        <v>1.8013117620733324E-2</v>
      </c>
      <c r="AG151" s="538">
        <f>IF($B151="","",SUMPRODUCT(AH85:$BD85,AH16:$BD16))</f>
        <v>1.5141754051753555E-2</v>
      </c>
      <c r="AH151" s="538">
        <f>IF($B151="","",SUMPRODUCT(AI85:$BD85,AI16:$BD16))</f>
        <v>1.2628851461142841E-2</v>
      </c>
      <c r="AI151" s="538">
        <f>IF($B151="","",SUMPRODUCT(AJ85:$BD85,AJ16:$BD16))</f>
        <v>1.0433190977209404E-2</v>
      </c>
      <c r="AJ151" s="538">
        <f>IF($B151="","",SUMPRODUCT(AK85:$BD85,AK16:$BD16))</f>
        <v>8.5010116279183711E-3</v>
      </c>
      <c r="AK151" s="538">
        <f>IF($B151="","",SUMPRODUCT(AL85:$BD85,AL16:$BD16))</f>
        <v>6.8453760260387894E-3</v>
      </c>
      <c r="AL151" s="538">
        <f>IF($B151="","",SUMPRODUCT(AM85:$BD85,AM16:$BD16))</f>
        <v>5.4212314798347339E-3</v>
      </c>
      <c r="AM151" s="538">
        <f>IF($B151="","",SUMPRODUCT(AN85:$BD85,AN16:$BD16))</f>
        <v>4.2214404618869357E-3</v>
      </c>
      <c r="AN151" s="538">
        <f>IF($B151="","",SUMPRODUCT(AO85:$BD85,AO16:$BD16))</f>
        <v>3.1918243383802654E-3</v>
      </c>
      <c r="AO151" s="538">
        <f>IF($B151="","",SUMPRODUCT(AP85:$BD85,AP16:$BD16))</f>
        <v>2.3476481955526664E-3</v>
      </c>
      <c r="AP151" s="538">
        <f>IF($B151="","",SUMPRODUCT(AQ85:$BD85,AQ16:$BD16))</f>
        <v>1.652379404700176E-3</v>
      </c>
      <c r="AQ151" s="538">
        <f>IF($B151="","",SUMPRODUCT(AR85:$BD85,AR16:$BD16))</f>
        <v>1.0801831570580913E-3</v>
      </c>
      <c r="AR151" s="538">
        <f>IF($B151="","",SUMPRODUCT(AS85:$BD85,AS16:$BD16))</f>
        <v>6.3278534228356561E-4</v>
      </c>
      <c r="AS151" s="538">
        <f>IF($B151="","",SUMPRODUCT(AT85:$BD85,AT16:$BD16))</f>
        <v>3.0403689323686293E-4</v>
      </c>
      <c r="AT151" s="538">
        <f>IF($B151="","",SUMPRODUCT(AU85:$BD85,AU16:$BD16))</f>
        <v>9.9643919138702738E-5</v>
      </c>
      <c r="AU151" s="538">
        <f>IF($B151="","",SUMPRODUCT(AV85:$BD85,AV16:$BD16))</f>
        <v>0</v>
      </c>
      <c r="AV151" s="538">
        <f>IF($B151="","",SUMPRODUCT(AW85:$BD85,AW16:$BD16))</f>
        <v>0</v>
      </c>
      <c r="AW151" s="538">
        <f>IF($B151="","",SUMPRODUCT(AX85:$BD85,AX16:$BD16))</f>
        <v>0</v>
      </c>
      <c r="AX151" s="538">
        <f>IF($B151="","",SUMPRODUCT(AY85:$BD85,AY16:$BD16))</f>
        <v>0</v>
      </c>
      <c r="AY151" s="538">
        <f>IF($B151="","",SUMPRODUCT(AZ85:$BD85,AZ16:$BD16))</f>
        <v>0</v>
      </c>
      <c r="AZ151" s="538">
        <f>IF($B151="","",SUMPRODUCT(BA85:$BD85,BA16:$BD16))</f>
        <v>0</v>
      </c>
      <c r="BA151" s="538">
        <f>IF($B151="","",SUMPRODUCT(BB85:$BD85,BB16:$BD16))</f>
        <v>0</v>
      </c>
      <c r="BB151" s="538">
        <f>IF($B151="","",SUMPRODUCT(BC85:$BD85,BC16:$BD16))</f>
        <v>0</v>
      </c>
      <c r="BC151" s="538">
        <f t="shared" ref="BC151:BC176" si="343">IF($B151="","",BD85*$BD16)</f>
        <v>0</v>
      </c>
      <c r="BD151" s="539">
        <f>IF($B151="","",0)</f>
        <v>0</v>
      </c>
    </row>
    <row r="152" spans="1:56" ht="14.25" customHeight="1" x14ac:dyDescent="0.2">
      <c r="A152" s="513">
        <f>A151+1</f>
        <v>1</v>
      </c>
      <c r="B152" s="17" t="str">
        <v/>
      </c>
      <c r="C152" s="17" t="str">
        <v/>
      </c>
      <c r="D152" s="32"/>
      <c r="E152" s="550"/>
      <c r="F152" s="540" t="str">
        <f>IF($B152="","",SUMPRODUCT(G86:$BD86,G17:$BD17))</f>
        <v/>
      </c>
      <c r="G152" s="540" t="str">
        <f>IF($B152="","",SUMPRODUCT(H86:$BD86,H17:$BD17))</f>
        <v/>
      </c>
      <c r="H152" s="540" t="str">
        <f>IF($B152="","",SUMPRODUCT(I86:$BD86,I17:$BD17))</f>
        <v/>
      </c>
      <c r="I152" s="540" t="str">
        <f>IF($B152="","",SUMPRODUCT(J86:$BD86,J17:$BD17))</f>
        <v/>
      </c>
      <c r="J152" s="540" t="str">
        <f>IF($B152="","",SUMPRODUCT(K86:$BD86,K17:$BD17))</f>
        <v/>
      </c>
      <c r="K152" s="540" t="str">
        <f>IF($B152="","",SUMPRODUCT(L86:$BD86,L17:$BD17))</f>
        <v/>
      </c>
      <c r="L152" s="540" t="str">
        <f>IF($B152="","",SUMPRODUCT(M86:$BD86,M17:$BD17))</f>
        <v/>
      </c>
      <c r="M152" s="540" t="str">
        <f>IF($B152="","",SUMPRODUCT(N86:$BD86,N17:$BD17))</f>
        <v/>
      </c>
      <c r="N152" s="540" t="str">
        <f>IF($B152="","",SUMPRODUCT(O86:$BD86,O17:$BD17))</f>
        <v/>
      </c>
      <c r="O152" s="540" t="str">
        <f>IF($B152="","",SUMPRODUCT(P86:$BD86,P17:$BD17))</f>
        <v/>
      </c>
      <c r="P152" s="540" t="str">
        <f>IF($B152="","",SUMPRODUCT(Q86:$BD86,Q17:$BD17))</f>
        <v/>
      </c>
      <c r="Q152" s="540" t="str">
        <f>IF($B152="","",SUMPRODUCT(R86:$BD86,R17:$BD17))</f>
        <v/>
      </c>
      <c r="R152" s="540" t="str">
        <f>IF($B152="","",SUMPRODUCT(S86:$BD86,S17:$BD17))</f>
        <v/>
      </c>
      <c r="S152" s="540" t="str">
        <f>IF($B152="","",SUMPRODUCT(T86:$BD86,T17:$BD17))</f>
        <v/>
      </c>
      <c r="T152" s="540" t="str">
        <f>IF($B152="","",SUMPRODUCT(U86:$BD86,U17:$BD17))</f>
        <v/>
      </c>
      <c r="U152" s="540" t="str">
        <f>IF($B152="","",SUMPRODUCT(V86:$BD86,V17:$BD17))</f>
        <v/>
      </c>
      <c r="V152" s="540" t="str">
        <f>IF($B152="","",SUMPRODUCT(W86:$BD86,W17:$BD17))</f>
        <v/>
      </c>
      <c r="W152" s="540" t="str">
        <f>IF($B152="","",SUMPRODUCT(X86:$BD86,X17:$BD17))</f>
        <v/>
      </c>
      <c r="X152" s="540" t="str">
        <f>IF($B152="","",SUMPRODUCT(Y86:$BD86,Y17:$BD17))</f>
        <v/>
      </c>
      <c r="Y152" s="540" t="str">
        <f>IF($B152="","",SUMPRODUCT(Z86:$BD86,Z17:$BD17))</f>
        <v/>
      </c>
      <c r="Z152" s="540" t="str">
        <f>IF($B152="","",SUMPRODUCT(AA86:$BD86,AA17:$BD17))</f>
        <v/>
      </c>
      <c r="AA152" s="540" t="str">
        <f>IF($B152="","",SUMPRODUCT(AB86:$BD86,AB17:$BD17))</f>
        <v/>
      </c>
      <c r="AB152" s="540" t="str">
        <f>IF($B152="","",SUMPRODUCT(AC86:$BD86,AC17:$BD17))</f>
        <v/>
      </c>
      <c r="AC152" s="540" t="str">
        <f>IF($B152="","",SUMPRODUCT(AD86:$BD86,AD17:$BD17))</f>
        <v/>
      </c>
      <c r="AD152" s="540" t="str">
        <f>IF($B152="","",SUMPRODUCT(AE86:$BD86,AE17:$BD17))</f>
        <v/>
      </c>
      <c r="AE152" s="540" t="str">
        <f>IF($B152="","",SUMPRODUCT(AF86:$BD86,AF17:$BD17))</f>
        <v/>
      </c>
      <c r="AF152" s="540" t="str">
        <f>IF($B152="","",SUMPRODUCT(AG86:$BD86,AG17:$BD17))</f>
        <v/>
      </c>
      <c r="AG152" s="540" t="str">
        <f>IF($B152="","",SUMPRODUCT(AH86:$BD86,AH17:$BD17))</f>
        <v/>
      </c>
      <c r="AH152" s="540" t="str">
        <f>IF($B152="","",SUMPRODUCT(AI86:$BD86,AI17:$BD17))</f>
        <v/>
      </c>
      <c r="AI152" s="540" t="str">
        <f>IF($B152="","",SUMPRODUCT(AJ86:$BD86,AJ17:$BD17))</f>
        <v/>
      </c>
      <c r="AJ152" s="540" t="str">
        <f>IF($B152="","",SUMPRODUCT(AK86:$BD86,AK17:$BD17))</f>
        <v/>
      </c>
      <c r="AK152" s="540" t="str">
        <f>IF($B152="","",SUMPRODUCT(AL86:$BD86,AL17:$BD17))</f>
        <v/>
      </c>
      <c r="AL152" s="540" t="str">
        <f>IF($B152="","",SUMPRODUCT(AM86:$BD86,AM17:$BD17))</f>
        <v/>
      </c>
      <c r="AM152" s="540" t="str">
        <f>IF($B152="","",SUMPRODUCT(AN86:$BD86,AN17:$BD17))</f>
        <v/>
      </c>
      <c r="AN152" s="540" t="str">
        <f>IF($B152="","",SUMPRODUCT(AO86:$BD86,AO17:$BD17))</f>
        <v/>
      </c>
      <c r="AO152" s="540" t="str">
        <f>IF($B152="","",SUMPRODUCT(AP86:$BD86,AP17:$BD17))</f>
        <v/>
      </c>
      <c r="AP152" s="540" t="str">
        <f>IF($B152="","",SUMPRODUCT(AQ86:$BD86,AQ17:$BD17))</f>
        <v/>
      </c>
      <c r="AQ152" s="540" t="str">
        <f>IF($B152="","",SUMPRODUCT(AR86:$BD86,AR17:$BD17))</f>
        <v/>
      </c>
      <c r="AR152" s="540" t="str">
        <f>IF($B152="","",SUMPRODUCT(AS86:$BD86,AS17:$BD17))</f>
        <v/>
      </c>
      <c r="AS152" s="540" t="str">
        <f>IF($B152="","",SUMPRODUCT(AT86:$BD86,AT17:$BD17))</f>
        <v/>
      </c>
      <c r="AT152" s="540" t="str">
        <f>IF($B152="","",SUMPRODUCT(AU86:$BD86,AU17:$BD17))</f>
        <v/>
      </c>
      <c r="AU152" s="540" t="str">
        <f>IF($B152="","",SUMPRODUCT(AV86:$BD86,AV17:$BD17))</f>
        <v/>
      </c>
      <c r="AV152" s="540" t="str">
        <f>IF($B152="","",SUMPRODUCT(AW86:$BD86,AW17:$BD17))</f>
        <v/>
      </c>
      <c r="AW152" s="540" t="str">
        <f>IF($B152="","",SUMPRODUCT(AX86:$BD86,AX17:$BD17))</f>
        <v/>
      </c>
      <c r="AX152" s="540" t="str">
        <f>IF($B152="","",SUMPRODUCT(AY86:$BD86,AY17:$BD17))</f>
        <v/>
      </c>
      <c r="AY152" s="540" t="str">
        <f>IF($B152="","",SUMPRODUCT(AZ86:$BD86,AZ17:$BD17))</f>
        <v/>
      </c>
      <c r="AZ152" s="540" t="str">
        <f>IF($B152="","",SUMPRODUCT(BA86:$BD86,BA17:$BD17))</f>
        <v/>
      </c>
      <c r="BA152" s="540" t="str">
        <f>IF($B152="","",SUMPRODUCT(BB86:$BD86,BB17:$BD17))</f>
        <v/>
      </c>
      <c r="BB152" s="540" t="str">
        <f>IF($B152="","",SUMPRODUCT(BC86:$BD86,BC17:$BD17))</f>
        <v/>
      </c>
      <c r="BC152" s="540" t="str">
        <f t="shared" si="343"/>
        <v/>
      </c>
      <c r="BD152" s="540" t="str">
        <f t="shared" ref="BD152:BD176" si="344">IF($B152="","",0)</f>
        <v/>
      </c>
    </row>
    <row r="153" spans="1:56" ht="14.25" customHeight="1" x14ac:dyDescent="0.2">
      <c r="A153" s="513">
        <f t="shared" ref="A153:A176" si="345">A152+1</f>
        <v>2</v>
      </c>
      <c r="B153" s="18" t="str">
        <v/>
      </c>
      <c r="C153" s="18" t="str">
        <v/>
      </c>
      <c r="D153" s="31"/>
      <c r="E153" s="550"/>
      <c r="F153" s="541" t="str">
        <f>IF($B153="","",SUMPRODUCT(G87:$BD87,G18:$BD18))</f>
        <v/>
      </c>
      <c r="G153" s="541" t="str">
        <f>IF($B153="","",SUMPRODUCT(H87:$BD87,H18:$BD18))</f>
        <v/>
      </c>
      <c r="H153" s="541" t="str">
        <f>IF($B153="","",SUMPRODUCT(I87:$BD87,I18:$BD18))</f>
        <v/>
      </c>
      <c r="I153" s="541" t="str">
        <f>IF($B153="","",SUMPRODUCT(J87:$BD87,J18:$BD18))</f>
        <v/>
      </c>
      <c r="J153" s="541" t="str">
        <f>IF($B153="","",SUMPRODUCT(K87:$BD87,K18:$BD18))</f>
        <v/>
      </c>
      <c r="K153" s="541" t="str">
        <f>IF($B153="","",SUMPRODUCT(L87:$BD87,L18:$BD18))</f>
        <v/>
      </c>
      <c r="L153" s="541" t="str">
        <f>IF($B153="","",SUMPRODUCT(M87:$BD87,M18:$BD18))</f>
        <v/>
      </c>
      <c r="M153" s="541" t="str">
        <f>IF($B153="","",SUMPRODUCT(N87:$BD87,N18:$BD18))</f>
        <v/>
      </c>
      <c r="N153" s="541" t="str">
        <f>IF($B153="","",SUMPRODUCT(O87:$BD87,O18:$BD18))</f>
        <v/>
      </c>
      <c r="O153" s="541" t="str">
        <f>IF($B153="","",SUMPRODUCT(P87:$BD87,P18:$BD18))</f>
        <v/>
      </c>
      <c r="P153" s="541" t="str">
        <f>IF($B153="","",SUMPRODUCT(Q87:$BD87,Q18:$BD18))</f>
        <v/>
      </c>
      <c r="Q153" s="541" t="str">
        <f>IF($B153="","",SUMPRODUCT(R87:$BD87,R18:$BD18))</f>
        <v/>
      </c>
      <c r="R153" s="541" t="str">
        <f>IF($B153="","",SUMPRODUCT(S87:$BD87,S18:$BD18))</f>
        <v/>
      </c>
      <c r="S153" s="541" t="str">
        <f>IF($B153="","",SUMPRODUCT(T87:$BD87,T18:$BD18))</f>
        <v/>
      </c>
      <c r="T153" s="541" t="str">
        <f>IF($B153="","",SUMPRODUCT(U87:$BD87,U18:$BD18))</f>
        <v/>
      </c>
      <c r="U153" s="541" t="str">
        <f>IF($B153="","",SUMPRODUCT(V87:$BD87,V18:$BD18))</f>
        <v/>
      </c>
      <c r="V153" s="541" t="str">
        <f>IF($B153="","",SUMPRODUCT(W87:$BD87,W18:$BD18))</f>
        <v/>
      </c>
      <c r="W153" s="541" t="str">
        <f>IF($B153="","",SUMPRODUCT(X87:$BD87,X18:$BD18))</f>
        <v/>
      </c>
      <c r="X153" s="541" t="str">
        <f>IF($B153="","",SUMPRODUCT(Y87:$BD87,Y18:$BD18))</f>
        <v/>
      </c>
      <c r="Y153" s="541" t="str">
        <f>IF($B153="","",SUMPRODUCT(Z87:$BD87,Z18:$BD18))</f>
        <v/>
      </c>
      <c r="Z153" s="541" t="str">
        <f>IF($B153="","",SUMPRODUCT(AA87:$BD87,AA18:$BD18))</f>
        <v/>
      </c>
      <c r="AA153" s="541" t="str">
        <f>IF($B153="","",SUMPRODUCT(AB87:$BD87,AB18:$BD18))</f>
        <v/>
      </c>
      <c r="AB153" s="541" t="str">
        <f>IF($B153="","",SUMPRODUCT(AC87:$BD87,AC18:$BD18))</f>
        <v/>
      </c>
      <c r="AC153" s="541" t="str">
        <f>IF($B153="","",SUMPRODUCT(AD87:$BD87,AD18:$BD18))</f>
        <v/>
      </c>
      <c r="AD153" s="541" t="str">
        <f>IF($B153="","",SUMPRODUCT(AE87:$BD87,AE18:$BD18))</f>
        <v/>
      </c>
      <c r="AE153" s="541" t="str">
        <f>IF($B153="","",SUMPRODUCT(AF87:$BD87,AF18:$BD18))</f>
        <v/>
      </c>
      <c r="AF153" s="541" t="str">
        <f>IF($B153="","",SUMPRODUCT(AG87:$BD87,AG18:$BD18))</f>
        <v/>
      </c>
      <c r="AG153" s="541" t="str">
        <f>IF($B153="","",SUMPRODUCT(AH87:$BD87,AH18:$BD18))</f>
        <v/>
      </c>
      <c r="AH153" s="541" t="str">
        <f>IF($B153="","",SUMPRODUCT(AI87:$BD87,AI18:$BD18))</f>
        <v/>
      </c>
      <c r="AI153" s="541" t="str">
        <f>IF($B153="","",SUMPRODUCT(AJ87:$BD87,AJ18:$BD18))</f>
        <v/>
      </c>
      <c r="AJ153" s="541" t="str">
        <f>IF($B153="","",SUMPRODUCT(AK87:$BD87,AK18:$BD18))</f>
        <v/>
      </c>
      <c r="AK153" s="541" t="str">
        <f>IF($B153="","",SUMPRODUCT(AL87:$BD87,AL18:$BD18))</f>
        <v/>
      </c>
      <c r="AL153" s="541" t="str">
        <f>IF($B153="","",SUMPRODUCT(AM87:$BD87,AM18:$BD18))</f>
        <v/>
      </c>
      <c r="AM153" s="541" t="str">
        <f>IF($B153="","",SUMPRODUCT(AN87:$BD87,AN18:$BD18))</f>
        <v/>
      </c>
      <c r="AN153" s="541" t="str">
        <f>IF($B153="","",SUMPRODUCT(AO87:$BD87,AO18:$BD18))</f>
        <v/>
      </c>
      <c r="AO153" s="541" t="str">
        <f>IF($B153="","",SUMPRODUCT(AP87:$BD87,AP18:$BD18))</f>
        <v/>
      </c>
      <c r="AP153" s="541" t="str">
        <f>IF($B153="","",SUMPRODUCT(AQ87:$BD87,AQ18:$BD18))</f>
        <v/>
      </c>
      <c r="AQ153" s="541" t="str">
        <f>IF($B153="","",SUMPRODUCT(AR87:$BD87,AR18:$BD18))</f>
        <v/>
      </c>
      <c r="AR153" s="541" t="str">
        <f>IF($B153="","",SUMPRODUCT(AS87:$BD87,AS18:$BD18))</f>
        <v/>
      </c>
      <c r="AS153" s="541" t="str">
        <f>IF($B153="","",SUMPRODUCT(AT87:$BD87,AT18:$BD18))</f>
        <v/>
      </c>
      <c r="AT153" s="541" t="str">
        <f>IF($B153="","",SUMPRODUCT(AU87:$BD87,AU18:$BD18))</f>
        <v/>
      </c>
      <c r="AU153" s="541" t="str">
        <f>IF($B153="","",SUMPRODUCT(AV87:$BD87,AV18:$BD18))</f>
        <v/>
      </c>
      <c r="AV153" s="541" t="str">
        <f>IF($B153="","",SUMPRODUCT(AW87:$BD87,AW18:$BD18))</f>
        <v/>
      </c>
      <c r="AW153" s="541" t="str">
        <f>IF($B153="","",SUMPRODUCT(AX87:$BD87,AX18:$BD18))</f>
        <v/>
      </c>
      <c r="AX153" s="541" t="str">
        <f>IF($B153="","",SUMPRODUCT(AY87:$BD87,AY18:$BD18))</f>
        <v/>
      </c>
      <c r="AY153" s="541" t="str">
        <f>IF($B153="","",SUMPRODUCT(AZ87:$BD87,AZ18:$BD18))</f>
        <v/>
      </c>
      <c r="AZ153" s="541" t="str">
        <f>IF($B153="","",SUMPRODUCT(BA87:$BD87,BA18:$BD18))</f>
        <v/>
      </c>
      <c r="BA153" s="541" t="str">
        <f>IF($B153="","",SUMPRODUCT(BB87:$BD87,BB18:$BD18))</f>
        <v/>
      </c>
      <c r="BB153" s="541" t="str">
        <f>IF($B153="","",SUMPRODUCT(BC87:$BD87,BC18:$BD18))</f>
        <v/>
      </c>
      <c r="BC153" s="541" t="str">
        <f t="shared" si="343"/>
        <v/>
      </c>
      <c r="BD153" s="541" t="str">
        <f t="shared" si="344"/>
        <v/>
      </c>
    </row>
    <row r="154" spans="1:56" ht="14.25" customHeight="1" x14ac:dyDescent="0.2">
      <c r="A154" s="513">
        <f t="shared" si="345"/>
        <v>3</v>
      </c>
      <c r="B154" s="18" t="str">
        <v/>
      </c>
      <c r="C154" s="18" t="str">
        <v/>
      </c>
      <c r="D154" s="31"/>
      <c r="E154" s="550"/>
      <c r="F154" s="541" t="str">
        <f>IF($B154="","",SUMPRODUCT(G88:$BD88,G19:$BD19))</f>
        <v/>
      </c>
      <c r="G154" s="541" t="str">
        <f>IF($B154="","",SUMPRODUCT(H88:$BD88,H19:$BD19))</f>
        <v/>
      </c>
      <c r="H154" s="541" t="str">
        <f>IF($B154="","",SUMPRODUCT(I88:$BD88,I19:$BD19))</f>
        <v/>
      </c>
      <c r="I154" s="541" t="str">
        <f>IF($B154="","",SUMPRODUCT(J88:$BD88,J19:$BD19))</f>
        <v/>
      </c>
      <c r="J154" s="541" t="str">
        <f>IF($B154="","",SUMPRODUCT(K88:$BD88,K19:$BD19))</f>
        <v/>
      </c>
      <c r="K154" s="541" t="str">
        <f>IF($B154="","",SUMPRODUCT(L88:$BD88,L19:$BD19))</f>
        <v/>
      </c>
      <c r="L154" s="541" t="str">
        <f>IF($B154="","",SUMPRODUCT(M88:$BD88,M19:$BD19))</f>
        <v/>
      </c>
      <c r="M154" s="541" t="str">
        <f>IF($B154="","",SUMPRODUCT(N88:$BD88,N19:$BD19))</f>
        <v/>
      </c>
      <c r="N154" s="541" t="str">
        <f>IF($B154="","",SUMPRODUCT(O88:$BD88,O19:$BD19))</f>
        <v/>
      </c>
      <c r="O154" s="541" t="str">
        <f>IF($B154="","",SUMPRODUCT(P88:$BD88,P19:$BD19))</f>
        <v/>
      </c>
      <c r="P154" s="541" t="str">
        <f>IF($B154="","",SUMPRODUCT(Q88:$BD88,Q19:$BD19))</f>
        <v/>
      </c>
      <c r="Q154" s="541" t="str">
        <f>IF($B154="","",SUMPRODUCT(R88:$BD88,R19:$BD19))</f>
        <v/>
      </c>
      <c r="R154" s="541" t="str">
        <f>IF($B154="","",SUMPRODUCT(S88:$BD88,S19:$BD19))</f>
        <v/>
      </c>
      <c r="S154" s="541" t="str">
        <f>IF($B154="","",SUMPRODUCT(T88:$BD88,T19:$BD19))</f>
        <v/>
      </c>
      <c r="T154" s="541" t="str">
        <f>IF($B154="","",SUMPRODUCT(U88:$BD88,U19:$BD19))</f>
        <v/>
      </c>
      <c r="U154" s="541" t="str">
        <f>IF($B154="","",SUMPRODUCT(V88:$BD88,V19:$BD19))</f>
        <v/>
      </c>
      <c r="V154" s="541" t="str">
        <f>IF($B154="","",SUMPRODUCT(W88:$BD88,W19:$BD19))</f>
        <v/>
      </c>
      <c r="W154" s="541" t="str">
        <f>IF($B154="","",SUMPRODUCT(X88:$BD88,X19:$BD19))</f>
        <v/>
      </c>
      <c r="X154" s="541" t="str">
        <f>IF($B154="","",SUMPRODUCT(Y88:$BD88,Y19:$BD19))</f>
        <v/>
      </c>
      <c r="Y154" s="541" t="str">
        <f>IF($B154="","",SUMPRODUCT(Z88:$BD88,Z19:$BD19))</f>
        <v/>
      </c>
      <c r="Z154" s="541" t="str">
        <f>IF($B154="","",SUMPRODUCT(AA88:$BD88,AA19:$BD19))</f>
        <v/>
      </c>
      <c r="AA154" s="541" t="str">
        <f>IF($B154="","",SUMPRODUCT(AB88:$BD88,AB19:$BD19))</f>
        <v/>
      </c>
      <c r="AB154" s="541" t="str">
        <f>IF($B154="","",SUMPRODUCT(AC88:$BD88,AC19:$BD19))</f>
        <v/>
      </c>
      <c r="AC154" s="541" t="str">
        <f>IF($B154="","",SUMPRODUCT(AD88:$BD88,AD19:$BD19))</f>
        <v/>
      </c>
      <c r="AD154" s="541" t="str">
        <f>IF($B154="","",SUMPRODUCT(AE88:$BD88,AE19:$BD19))</f>
        <v/>
      </c>
      <c r="AE154" s="541" t="str">
        <f>IF($B154="","",SUMPRODUCT(AF88:$BD88,AF19:$BD19))</f>
        <v/>
      </c>
      <c r="AF154" s="541" t="str">
        <f>IF($B154="","",SUMPRODUCT(AG88:$BD88,AG19:$BD19))</f>
        <v/>
      </c>
      <c r="AG154" s="541" t="str">
        <f>IF($B154="","",SUMPRODUCT(AH88:$BD88,AH19:$BD19))</f>
        <v/>
      </c>
      <c r="AH154" s="541" t="str">
        <f>IF($B154="","",SUMPRODUCT(AI88:$BD88,AI19:$BD19))</f>
        <v/>
      </c>
      <c r="AI154" s="541" t="str">
        <f>IF($B154="","",SUMPRODUCT(AJ88:$BD88,AJ19:$BD19))</f>
        <v/>
      </c>
      <c r="AJ154" s="541" t="str">
        <f>IF($B154="","",SUMPRODUCT(AK88:$BD88,AK19:$BD19))</f>
        <v/>
      </c>
      <c r="AK154" s="541" t="str">
        <f>IF($B154="","",SUMPRODUCT(AL88:$BD88,AL19:$BD19))</f>
        <v/>
      </c>
      <c r="AL154" s="541" t="str">
        <f>IF($B154="","",SUMPRODUCT(AM88:$BD88,AM19:$BD19))</f>
        <v/>
      </c>
      <c r="AM154" s="541" t="str">
        <f>IF($B154="","",SUMPRODUCT(AN88:$BD88,AN19:$BD19))</f>
        <v/>
      </c>
      <c r="AN154" s="541" t="str">
        <f>IF($B154="","",SUMPRODUCT(AO88:$BD88,AO19:$BD19))</f>
        <v/>
      </c>
      <c r="AO154" s="541" t="str">
        <f>IF($B154="","",SUMPRODUCT(AP88:$BD88,AP19:$BD19))</f>
        <v/>
      </c>
      <c r="AP154" s="541" t="str">
        <f>IF($B154="","",SUMPRODUCT(AQ88:$BD88,AQ19:$BD19))</f>
        <v/>
      </c>
      <c r="AQ154" s="541" t="str">
        <f>IF($B154="","",SUMPRODUCT(AR88:$BD88,AR19:$BD19))</f>
        <v/>
      </c>
      <c r="AR154" s="541" t="str">
        <f>IF($B154="","",SUMPRODUCT(AS88:$BD88,AS19:$BD19))</f>
        <v/>
      </c>
      <c r="AS154" s="541" t="str">
        <f>IF($B154="","",SUMPRODUCT(AT88:$BD88,AT19:$BD19))</f>
        <v/>
      </c>
      <c r="AT154" s="541" t="str">
        <f>IF($B154="","",SUMPRODUCT(AU88:$BD88,AU19:$BD19))</f>
        <v/>
      </c>
      <c r="AU154" s="541" t="str">
        <f>IF($B154="","",SUMPRODUCT(AV88:$BD88,AV19:$BD19))</f>
        <v/>
      </c>
      <c r="AV154" s="541" t="str">
        <f>IF($B154="","",SUMPRODUCT(AW88:$BD88,AW19:$BD19))</f>
        <v/>
      </c>
      <c r="AW154" s="541" t="str">
        <f>IF($B154="","",SUMPRODUCT(AX88:$BD88,AX19:$BD19))</f>
        <v/>
      </c>
      <c r="AX154" s="541" t="str">
        <f>IF($B154="","",SUMPRODUCT(AY88:$BD88,AY19:$BD19))</f>
        <v/>
      </c>
      <c r="AY154" s="541" t="str">
        <f>IF($B154="","",SUMPRODUCT(AZ88:$BD88,AZ19:$BD19))</f>
        <v/>
      </c>
      <c r="AZ154" s="541" t="str">
        <f>IF($B154="","",SUMPRODUCT(BA88:$BD88,BA19:$BD19))</f>
        <v/>
      </c>
      <c r="BA154" s="541" t="str">
        <f>IF($B154="","",SUMPRODUCT(BB88:$BD88,BB19:$BD19))</f>
        <v/>
      </c>
      <c r="BB154" s="541" t="str">
        <f>IF($B154="","",SUMPRODUCT(BC88:$BD88,BC19:$BD19))</f>
        <v/>
      </c>
      <c r="BC154" s="541" t="str">
        <f t="shared" si="343"/>
        <v/>
      </c>
      <c r="BD154" s="541" t="str">
        <f t="shared" si="344"/>
        <v/>
      </c>
    </row>
    <row r="155" spans="1:56" ht="14.25" customHeight="1" x14ac:dyDescent="0.2">
      <c r="A155" s="513">
        <f t="shared" si="345"/>
        <v>4</v>
      </c>
      <c r="B155" s="18" t="str">
        <v/>
      </c>
      <c r="C155" s="18" t="str">
        <v/>
      </c>
      <c r="D155" s="31"/>
      <c r="E155" s="550"/>
      <c r="F155" s="541" t="str">
        <f>IF($B155="","",SUMPRODUCT(G89:$BD89,G20:$BD20))</f>
        <v/>
      </c>
      <c r="G155" s="541" t="str">
        <f>IF($B155="","",SUMPRODUCT(H89:$BD89,H20:$BD20))</f>
        <v/>
      </c>
      <c r="H155" s="541" t="str">
        <f>IF($B155="","",SUMPRODUCT(I89:$BD89,I20:$BD20))</f>
        <v/>
      </c>
      <c r="I155" s="541" t="str">
        <f>IF($B155="","",SUMPRODUCT(J89:$BD89,J20:$BD20))</f>
        <v/>
      </c>
      <c r="J155" s="541" t="str">
        <f>IF($B155="","",SUMPRODUCT(K89:$BD89,K20:$BD20))</f>
        <v/>
      </c>
      <c r="K155" s="541" t="str">
        <f>IF($B155="","",SUMPRODUCT(L89:$BD89,L20:$BD20))</f>
        <v/>
      </c>
      <c r="L155" s="541" t="str">
        <f>IF($B155="","",SUMPRODUCT(M89:$BD89,M20:$BD20))</f>
        <v/>
      </c>
      <c r="M155" s="541" t="str">
        <f>IF($B155="","",SUMPRODUCT(N89:$BD89,N20:$BD20))</f>
        <v/>
      </c>
      <c r="N155" s="541" t="str">
        <f>IF($B155="","",SUMPRODUCT(O89:$BD89,O20:$BD20))</f>
        <v/>
      </c>
      <c r="O155" s="541" t="str">
        <f>IF($B155="","",SUMPRODUCT(P89:$BD89,P20:$BD20))</f>
        <v/>
      </c>
      <c r="P155" s="541" t="str">
        <f>IF($B155="","",SUMPRODUCT(Q89:$BD89,Q20:$BD20))</f>
        <v/>
      </c>
      <c r="Q155" s="541" t="str">
        <f>IF($B155="","",SUMPRODUCT(R89:$BD89,R20:$BD20))</f>
        <v/>
      </c>
      <c r="R155" s="541" t="str">
        <f>IF($B155="","",SUMPRODUCT(S89:$BD89,S20:$BD20))</f>
        <v/>
      </c>
      <c r="S155" s="541" t="str">
        <f>IF($B155="","",SUMPRODUCT(T89:$BD89,T20:$BD20))</f>
        <v/>
      </c>
      <c r="T155" s="541" t="str">
        <f>IF($B155="","",SUMPRODUCT(U89:$BD89,U20:$BD20))</f>
        <v/>
      </c>
      <c r="U155" s="541" t="str">
        <f>IF($B155="","",SUMPRODUCT(V89:$BD89,V20:$BD20))</f>
        <v/>
      </c>
      <c r="V155" s="541" t="str">
        <f>IF($B155="","",SUMPRODUCT(W89:$BD89,W20:$BD20))</f>
        <v/>
      </c>
      <c r="W155" s="541" t="str">
        <f>IF($B155="","",SUMPRODUCT(X89:$BD89,X20:$BD20))</f>
        <v/>
      </c>
      <c r="X155" s="541" t="str">
        <f>IF($B155="","",SUMPRODUCT(Y89:$BD89,Y20:$BD20))</f>
        <v/>
      </c>
      <c r="Y155" s="541" t="str">
        <f>IF($B155="","",SUMPRODUCT(Z89:$BD89,Z20:$BD20))</f>
        <v/>
      </c>
      <c r="Z155" s="541" t="str">
        <f>IF($B155="","",SUMPRODUCT(AA89:$BD89,AA20:$BD20))</f>
        <v/>
      </c>
      <c r="AA155" s="541" t="str">
        <f>IF($B155="","",SUMPRODUCT(AB89:$BD89,AB20:$BD20))</f>
        <v/>
      </c>
      <c r="AB155" s="541" t="str">
        <f>IF($B155="","",SUMPRODUCT(AC89:$BD89,AC20:$BD20))</f>
        <v/>
      </c>
      <c r="AC155" s="541" t="str">
        <f>IF($B155="","",SUMPRODUCT(AD89:$BD89,AD20:$BD20))</f>
        <v/>
      </c>
      <c r="AD155" s="541" t="str">
        <f>IF($B155="","",SUMPRODUCT(AE89:$BD89,AE20:$BD20))</f>
        <v/>
      </c>
      <c r="AE155" s="541" t="str">
        <f>IF($B155="","",SUMPRODUCT(AF89:$BD89,AF20:$BD20))</f>
        <v/>
      </c>
      <c r="AF155" s="541" t="str">
        <f>IF($B155="","",SUMPRODUCT(AG89:$BD89,AG20:$BD20))</f>
        <v/>
      </c>
      <c r="AG155" s="541" t="str">
        <f>IF($B155="","",SUMPRODUCT(AH89:$BD89,AH20:$BD20))</f>
        <v/>
      </c>
      <c r="AH155" s="541" t="str">
        <f>IF($B155="","",SUMPRODUCT(AI89:$BD89,AI20:$BD20))</f>
        <v/>
      </c>
      <c r="AI155" s="541" t="str">
        <f>IF($B155="","",SUMPRODUCT(AJ89:$BD89,AJ20:$BD20))</f>
        <v/>
      </c>
      <c r="AJ155" s="541" t="str">
        <f>IF($B155="","",SUMPRODUCT(AK89:$BD89,AK20:$BD20))</f>
        <v/>
      </c>
      <c r="AK155" s="541" t="str">
        <f>IF($B155="","",SUMPRODUCT(AL89:$BD89,AL20:$BD20))</f>
        <v/>
      </c>
      <c r="AL155" s="541" t="str">
        <f>IF($B155="","",SUMPRODUCT(AM89:$BD89,AM20:$BD20))</f>
        <v/>
      </c>
      <c r="AM155" s="541" t="str">
        <f>IF($B155="","",SUMPRODUCT(AN89:$BD89,AN20:$BD20))</f>
        <v/>
      </c>
      <c r="AN155" s="541" t="str">
        <f>IF($B155="","",SUMPRODUCT(AO89:$BD89,AO20:$BD20))</f>
        <v/>
      </c>
      <c r="AO155" s="541" t="str">
        <f>IF($B155="","",SUMPRODUCT(AP89:$BD89,AP20:$BD20))</f>
        <v/>
      </c>
      <c r="AP155" s="541" t="str">
        <f>IF($B155="","",SUMPRODUCT(AQ89:$BD89,AQ20:$BD20))</f>
        <v/>
      </c>
      <c r="AQ155" s="541" t="str">
        <f>IF($B155="","",SUMPRODUCT(AR89:$BD89,AR20:$BD20))</f>
        <v/>
      </c>
      <c r="AR155" s="541" t="str">
        <f>IF($B155="","",SUMPRODUCT(AS89:$BD89,AS20:$BD20))</f>
        <v/>
      </c>
      <c r="AS155" s="541" t="str">
        <f>IF($B155="","",SUMPRODUCT(AT89:$BD89,AT20:$BD20))</f>
        <v/>
      </c>
      <c r="AT155" s="541" t="str">
        <f>IF($B155="","",SUMPRODUCT(AU89:$BD89,AU20:$BD20))</f>
        <v/>
      </c>
      <c r="AU155" s="541" t="str">
        <f>IF($B155="","",SUMPRODUCT(AV89:$BD89,AV20:$BD20))</f>
        <v/>
      </c>
      <c r="AV155" s="541" t="str">
        <f>IF($B155="","",SUMPRODUCT(AW89:$BD89,AW20:$BD20))</f>
        <v/>
      </c>
      <c r="AW155" s="541" t="str">
        <f>IF($B155="","",SUMPRODUCT(AX89:$BD89,AX20:$BD20))</f>
        <v/>
      </c>
      <c r="AX155" s="541" t="str">
        <f>IF($B155="","",SUMPRODUCT(AY89:$BD89,AY20:$BD20))</f>
        <v/>
      </c>
      <c r="AY155" s="541" t="str">
        <f>IF($B155="","",SUMPRODUCT(AZ89:$BD89,AZ20:$BD20))</f>
        <v/>
      </c>
      <c r="AZ155" s="541" t="str">
        <f>IF($B155="","",SUMPRODUCT(BA89:$BD89,BA20:$BD20))</f>
        <v/>
      </c>
      <c r="BA155" s="541" t="str">
        <f>IF($B155="","",SUMPRODUCT(BB89:$BD89,BB20:$BD20))</f>
        <v/>
      </c>
      <c r="BB155" s="541" t="str">
        <f>IF($B155="","",SUMPRODUCT(BC89:$BD89,BC20:$BD20))</f>
        <v/>
      </c>
      <c r="BC155" s="541" t="str">
        <f t="shared" si="343"/>
        <v/>
      </c>
      <c r="BD155" s="541" t="str">
        <f t="shared" si="344"/>
        <v/>
      </c>
    </row>
    <row r="156" spans="1:56" ht="14.25" customHeight="1" x14ac:dyDescent="0.2">
      <c r="A156" s="513">
        <f t="shared" si="345"/>
        <v>5</v>
      </c>
      <c r="B156" s="18" t="str">
        <v/>
      </c>
      <c r="C156" s="18" t="str">
        <v/>
      </c>
      <c r="D156" s="31"/>
      <c r="E156" s="550"/>
      <c r="F156" s="541" t="str">
        <f>IF($B156="","",SUMPRODUCT(G90:$BD90,G21:$BD21))</f>
        <v/>
      </c>
      <c r="G156" s="541" t="str">
        <f>IF($B156="","",SUMPRODUCT(H90:$BD90,H21:$BD21))</f>
        <v/>
      </c>
      <c r="H156" s="541" t="str">
        <f>IF($B156="","",SUMPRODUCT(I90:$BD90,I21:$BD21))</f>
        <v/>
      </c>
      <c r="I156" s="541" t="str">
        <f>IF($B156="","",SUMPRODUCT(J90:$BD90,J21:$BD21))</f>
        <v/>
      </c>
      <c r="J156" s="541" t="str">
        <f>IF($B156="","",SUMPRODUCT(K90:$BD90,K21:$BD21))</f>
        <v/>
      </c>
      <c r="K156" s="541" t="str">
        <f>IF($B156="","",SUMPRODUCT(L90:$BD90,L21:$BD21))</f>
        <v/>
      </c>
      <c r="L156" s="541" t="str">
        <f>IF($B156="","",SUMPRODUCT(M90:$BD90,M21:$BD21))</f>
        <v/>
      </c>
      <c r="M156" s="541" t="str">
        <f>IF($B156="","",SUMPRODUCT(N90:$BD90,N21:$BD21))</f>
        <v/>
      </c>
      <c r="N156" s="541" t="str">
        <f>IF($B156="","",SUMPRODUCT(O90:$BD90,O21:$BD21))</f>
        <v/>
      </c>
      <c r="O156" s="541" t="str">
        <f>IF($B156="","",SUMPRODUCT(P90:$BD90,P21:$BD21))</f>
        <v/>
      </c>
      <c r="P156" s="541" t="str">
        <f>IF($B156="","",SUMPRODUCT(Q90:$BD90,Q21:$BD21))</f>
        <v/>
      </c>
      <c r="Q156" s="541" t="str">
        <f>IF($B156="","",SUMPRODUCT(R90:$BD90,R21:$BD21))</f>
        <v/>
      </c>
      <c r="R156" s="541" t="str">
        <f>IF($B156="","",SUMPRODUCT(S90:$BD90,S21:$BD21))</f>
        <v/>
      </c>
      <c r="S156" s="541" t="str">
        <f>IF($B156="","",SUMPRODUCT(T90:$BD90,T21:$BD21))</f>
        <v/>
      </c>
      <c r="T156" s="541" t="str">
        <f>IF($B156="","",SUMPRODUCT(U90:$BD90,U21:$BD21))</f>
        <v/>
      </c>
      <c r="U156" s="541" t="str">
        <f>IF($B156="","",SUMPRODUCT(V90:$BD90,V21:$BD21))</f>
        <v/>
      </c>
      <c r="V156" s="541" t="str">
        <f>IF($B156="","",SUMPRODUCT(W90:$BD90,W21:$BD21))</f>
        <v/>
      </c>
      <c r="W156" s="541" t="str">
        <f>IF($B156="","",SUMPRODUCT(X90:$BD90,X21:$BD21))</f>
        <v/>
      </c>
      <c r="X156" s="541" t="str">
        <f>IF($B156="","",SUMPRODUCT(Y90:$BD90,Y21:$BD21))</f>
        <v/>
      </c>
      <c r="Y156" s="541" t="str">
        <f>IF($B156="","",SUMPRODUCT(Z90:$BD90,Z21:$BD21))</f>
        <v/>
      </c>
      <c r="Z156" s="541" t="str">
        <f>IF($B156="","",SUMPRODUCT(AA90:$BD90,AA21:$BD21))</f>
        <v/>
      </c>
      <c r="AA156" s="541" t="str">
        <f>IF($B156="","",SUMPRODUCT(AB90:$BD90,AB21:$BD21))</f>
        <v/>
      </c>
      <c r="AB156" s="541" t="str">
        <f>IF($B156="","",SUMPRODUCT(AC90:$BD90,AC21:$BD21))</f>
        <v/>
      </c>
      <c r="AC156" s="541" t="str">
        <f>IF($B156="","",SUMPRODUCT(AD90:$BD90,AD21:$BD21))</f>
        <v/>
      </c>
      <c r="AD156" s="541" t="str">
        <f>IF($B156="","",SUMPRODUCT(AE90:$BD90,AE21:$BD21))</f>
        <v/>
      </c>
      <c r="AE156" s="541" t="str">
        <f>IF($B156="","",SUMPRODUCT(AF90:$BD90,AF21:$BD21))</f>
        <v/>
      </c>
      <c r="AF156" s="541" t="str">
        <f>IF($B156="","",SUMPRODUCT(AG90:$BD90,AG21:$BD21))</f>
        <v/>
      </c>
      <c r="AG156" s="541" t="str">
        <f>IF($B156="","",SUMPRODUCT(AH90:$BD90,AH21:$BD21))</f>
        <v/>
      </c>
      <c r="AH156" s="541" t="str">
        <f>IF($B156="","",SUMPRODUCT(AI90:$BD90,AI21:$BD21))</f>
        <v/>
      </c>
      <c r="AI156" s="541" t="str">
        <f>IF($B156="","",SUMPRODUCT(AJ90:$BD90,AJ21:$BD21))</f>
        <v/>
      </c>
      <c r="AJ156" s="541" t="str">
        <f>IF($B156="","",SUMPRODUCT(AK90:$BD90,AK21:$BD21))</f>
        <v/>
      </c>
      <c r="AK156" s="541" t="str">
        <f>IF($B156="","",SUMPRODUCT(AL90:$BD90,AL21:$BD21))</f>
        <v/>
      </c>
      <c r="AL156" s="541" t="str">
        <f>IF($B156="","",SUMPRODUCT(AM90:$BD90,AM21:$BD21))</f>
        <v/>
      </c>
      <c r="AM156" s="541" t="str">
        <f>IF($B156="","",SUMPRODUCT(AN90:$BD90,AN21:$BD21))</f>
        <v/>
      </c>
      <c r="AN156" s="541" t="str">
        <f>IF($B156="","",SUMPRODUCT(AO90:$BD90,AO21:$BD21))</f>
        <v/>
      </c>
      <c r="AO156" s="541" t="str">
        <f>IF($B156="","",SUMPRODUCT(AP90:$BD90,AP21:$BD21))</f>
        <v/>
      </c>
      <c r="AP156" s="541" t="str">
        <f>IF($B156="","",SUMPRODUCT(AQ90:$BD90,AQ21:$BD21))</f>
        <v/>
      </c>
      <c r="AQ156" s="541" t="str">
        <f>IF($B156="","",SUMPRODUCT(AR90:$BD90,AR21:$BD21))</f>
        <v/>
      </c>
      <c r="AR156" s="541" t="str">
        <f>IF($B156="","",SUMPRODUCT(AS90:$BD90,AS21:$BD21))</f>
        <v/>
      </c>
      <c r="AS156" s="541" t="str">
        <f>IF($B156="","",SUMPRODUCT(AT90:$BD90,AT21:$BD21))</f>
        <v/>
      </c>
      <c r="AT156" s="541" t="str">
        <f>IF($B156="","",SUMPRODUCT(AU90:$BD90,AU21:$BD21))</f>
        <v/>
      </c>
      <c r="AU156" s="541" t="str">
        <f>IF($B156="","",SUMPRODUCT(AV90:$BD90,AV21:$BD21))</f>
        <v/>
      </c>
      <c r="AV156" s="541" t="str">
        <f>IF($B156="","",SUMPRODUCT(AW90:$BD90,AW21:$BD21))</f>
        <v/>
      </c>
      <c r="AW156" s="541" t="str">
        <f>IF($B156="","",SUMPRODUCT(AX90:$BD90,AX21:$BD21))</f>
        <v/>
      </c>
      <c r="AX156" s="541" t="str">
        <f>IF($B156="","",SUMPRODUCT(AY90:$BD90,AY21:$BD21))</f>
        <v/>
      </c>
      <c r="AY156" s="541" t="str">
        <f>IF($B156="","",SUMPRODUCT(AZ90:$BD90,AZ21:$BD21))</f>
        <v/>
      </c>
      <c r="AZ156" s="541" t="str">
        <f>IF($B156="","",SUMPRODUCT(BA90:$BD90,BA21:$BD21))</f>
        <v/>
      </c>
      <c r="BA156" s="541" t="str">
        <f>IF($B156="","",SUMPRODUCT(BB90:$BD90,BB21:$BD21))</f>
        <v/>
      </c>
      <c r="BB156" s="541" t="str">
        <f>IF($B156="","",SUMPRODUCT(BC90:$BD90,BC21:$BD21))</f>
        <v/>
      </c>
      <c r="BC156" s="541" t="str">
        <f t="shared" si="343"/>
        <v/>
      </c>
      <c r="BD156" s="541" t="str">
        <f t="shared" si="344"/>
        <v/>
      </c>
    </row>
    <row r="157" spans="1:56" ht="14.25" customHeight="1" x14ac:dyDescent="0.2">
      <c r="A157" s="513">
        <f t="shared" si="345"/>
        <v>6</v>
      </c>
      <c r="B157" s="18" t="str">
        <v/>
      </c>
      <c r="C157" s="18" t="str">
        <v/>
      </c>
      <c r="D157" s="31"/>
      <c r="E157" s="550"/>
      <c r="F157" s="541" t="str">
        <f>IF($B157="","",SUMPRODUCT(G91:$BD91,G22:$BD22))</f>
        <v/>
      </c>
      <c r="G157" s="541" t="str">
        <f>IF($B157="","",SUMPRODUCT(H91:$BD91,H22:$BD22))</f>
        <v/>
      </c>
      <c r="H157" s="541" t="str">
        <f>IF($B157="","",SUMPRODUCT(I91:$BD91,I22:$BD22))</f>
        <v/>
      </c>
      <c r="I157" s="541" t="str">
        <f>IF($B157="","",SUMPRODUCT(J91:$BD91,J22:$BD22))</f>
        <v/>
      </c>
      <c r="J157" s="541" t="str">
        <f>IF($B157="","",SUMPRODUCT(K91:$BD91,K22:$BD22))</f>
        <v/>
      </c>
      <c r="K157" s="541" t="str">
        <f>IF($B157="","",SUMPRODUCT(L91:$BD91,L22:$BD22))</f>
        <v/>
      </c>
      <c r="L157" s="541" t="str">
        <f>IF($B157="","",SUMPRODUCT(M91:$BD91,M22:$BD22))</f>
        <v/>
      </c>
      <c r="M157" s="541" t="str">
        <f>IF($B157="","",SUMPRODUCT(N91:$BD91,N22:$BD22))</f>
        <v/>
      </c>
      <c r="N157" s="541" t="str">
        <f>IF($B157="","",SUMPRODUCT(O91:$BD91,O22:$BD22))</f>
        <v/>
      </c>
      <c r="O157" s="541" t="str">
        <f>IF($B157="","",SUMPRODUCT(P91:$BD91,P22:$BD22))</f>
        <v/>
      </c>
      <c r="P157" s="541" t="str">
        <f>IF($B157="","",SUMPRODUCT(Q91:$BD91,Q22:$BD22))</f>
        <v/>
      </c>
      <c r="Q157" s="541" t="str">
        <f>IF($B157="","",SUMPRODUCT(R91:$BD91,R22:$BD22))</f>
        <v/>
      </c>
      <c r="R157" s="541" t="str">
        <f>IF($B157="","",SUMPRODUCT(S91:$BD91,S22:$BD22))</f>
        <v/>
      </c>
      <c r="S157" s="541" t="str">
        <f>IF($B157="","",SUMPRODUCT(T91:$BD91,T22:$BD22))</f>
        <v/>
      </c>
      <c r="T157" s="541" t="str">
        <f>IF($B157="","",SUMPRODUCT(U91:$BD91,U22:$BD22))</f>
        <v/>
      </c>
      <c r="U157" s="541" t="str">
        <f>IF($B157="","",SUMPRODUCT(V91:$BD91,V22:$BD22))</f>
        <v/>
      </c>
      <c r="V157" s="541" t="str">
        <f>IF($B157="","",SUMPRODUCT(W91:$BD91,W22:$BD22))</f>
        <v/>
      </c>
      <c r="W157" s="541" t="str">
        <f>IF($B157="","",SUMPRODUCT(X91:$BD91,X22:$BD22))</f>
        <v/>
      </c>
      <c r="X157" s="541" t="str">
        <f>IF($B157="","",SUMPRODUCT(Y91:$BD91,Y22:$BD22))</f>
        <v/>
      </c>
      <c r="Y157" s="541" t="str">
        <f>IF($B157="","",SUMPRODUCT(Z91:$BD91,Z22:$BD22))</f>
        <v/>
      </c>
      <c r="Z157" s="541" t="str">
        <f>IF($B157="","",SUMPRODUCT(AA91:$BD91,AA22:$BD22))</f>
        <v/>
      </c>
      <c r="AA157" s="541" t="str">
        <f>IF($B157="","",SUMPRODUCT(AB91:$BD91,AB22:$BD22))</f>
        <v/>
      </c>
      <c r="AB157" s="541" t="str">
        <f>IF($B157="","",SUMPRODUCT(AC91:$BD91,AC22:$BD22))</f>
        <v/>
      </c>
      <c r="AC157" s="541" t="str">
        <f>IF($B157="","",SUMPRODUCT(AD91:$BD91,AD22:$BD22))</f>
        <v/>
      </c>
      <c r="AD157" s="541" t="str">
        <f>IF($B157="","",SUMPRODUCT(AE91:$BD91,AE22:$BD22))</f>
        <v/>
      </c>
      <c r="AE157" s="541" t="str">
        <f>IF($B157="","",SUMPRODUCT(AF91:$BD91,AF22:$BD22))</f>
        <v/>
      </c>
      <c r="AF157" s="541" t="str">
        <f>IF($B157="","",SUMPRODUCT(AG91:$BD91,AG22:$BD22))</f>
        <v/>
      </c>
      <c r="AG157" s="541" t="str">
        <f>IF($B157="","",SUMPRODUCT(AH91:$BD91,AH22:$BD22))</f>
        <v/>
      </c>
      <c r="AH157" s="541" t="str">
        <f>IF($B157="","",SUMPRODUCT(AI91:$BD91,AI22:$BD22))</f>
        <v/>
      </c>
      <c r="AI157" s="541" t="str">
        <f>IF($B157="","",SUMPRODUCT(AJ91:$BD91,AJ22:$BD22))</f>
        <v/>
      </c>
      <c r="AJ157" s="541" t="str">
        <f>IF($B157="","",SUMPRODUCT(AK91:$BD91,AK22:$BD22))</f>
        <v/>
      </c>
      <c r="AK157" s="541" t="str">
        <f>IF($B157="","",SUMPRODUCT(AL91:$BD91,AL22:$BD22))</f>
        <v/>
      </c>
      <c r="AL157" s="541" t="str">
        <f>IF($B157="","",SUMPRODUCT(AM91:$BD91,AM22:$BD22))</f>
        <v/>
      </c>
      <c r="AM157" s="541" t="str">
        <f>IF($B157="","",SUMPRODUCT(AN91:$BD91,AN22:$BD22))</f>
        <v/>
      </c>
      <c r="AN157" s="541" t="str">
        <f>IF($B157="","",SUMPRODUCT(AO91:$BD91,AO22:$BD22))</f>
        <v/>
      </c>
      <c r="AO157" s="541" t="str">
        <f>IF($B157="","",SUMPRODUCT(AP91:$BD91,AP22:$BD22))</f>
        <v/>
      </c>
      <c r="AP157" s="541" t="str">
        <f>IF($B157="","",SUMPRODUCT(AQ91:$BD91,AQ22:$BD22))</f>
        <v/>
      </c>
      <c r="AQ157" s="541" t="str">
        <f>IF($B157="","",SUMPRODUCT(AR91:$BD91,AR22:$BD22))</f>
        <v/>
      </c>
      <c r="AR157" s="541" t="str">
        <f>IF($B157="","",SUMPRODUCT(AS91:$BD91,AS22:$BD22))</f>
        <v/>
      </c>
      <c r="AS157" s="541" t="str">
        <f>IF($B157="","",SUMPRODUCT(AT91:$BD91,AT22:$BD22))</f>
        <v/>
      </c>
      <c r="AT157" s="541" t="str">
        <f>IF($B157="","",SUMPRODUCT(AU91:$BD91,AU22:$BD22))</f>
        <v/>
      </c>
      <c r="AU157" s="541" t="str">
        <f>IF($B157="","",SUMPRODUCT(AV91:$BD91,AV22:$BD22))</f>
        <v/>
      </c>
      <c r="AV157" s="541" t="str">
        <f>IF($B157="","",SUMPRODUCT(AW91:$BD91,AW22:$BD22))</f>
        <v/>
      </c>
      <c r="AW157" s="541" t="str">
        <f>IF($B157="","",SUMPRODUCT(AX91:$BD91,AX22:$BD22))</f>
        <v/>
      </c>
      <c r="AX157" s="541" t="str">
        <f>IF($B157="","",SUMPRODUCT(AY91:$BD91,AY22:$BD22))</f>
        <v/>
      </c>
      <c r="AY157" s="541" t="str">
        <f>IF($B157="","",SUMPRODUCT(AZ91:$BD91,AZ22:$BD22))</f>
        <v/>
      </c>
      <c r="AZ157" s="541" t="str">
        <f>IF($B157="","",SUMPRODUCT(BA91:$BD91,BA22:$BD22))</f>
        <v/>
      </c>
      <c r="BA157" s="541" t="str">
        <f>IF($B157="","",SUMPRODUCT(BB91:$BD91,BB22:$BD22))</f>
        <v/>
      </c>
      <c r="BB157" s="541" t="str">
        <f>IF($B157="","",SUMPRODUCT(BC91:$BD91,BC22:$BD22))</f>
        <v/>
      </c>
      <c r="BC157" s="541" t="str">
        <f t="shared" si="343"/>
        <v/>
      </c>
      <c r="BD157" s="541" t="str">
        <f t="shared" si="344"/>
        <v/>
      </c>
    </row>
    <row r="158" spans="1:56" ht="14.25" customHeight="1" x14ac:dyDescent="0.2">
      <c r="A158" s="513">
        <f t="shared" si="345"/>
        <v>7</v>
      </c>
      <c r="B158" s="18" t="str">
        <v/>
      </c>
      <c r="C158" s="18" t="str">
        <v/>
      </c>
      <c r="D158" s="31"/>
      <c r="E158" s="550"/>
      <c r="F158" s="541" t="str">
        <f>IF($B158="","",SUMPRODUCT(G92:$BD92,G23:$BD23))</f>
        <v/>
      </c>
      <c r="G158" s="541" t="str">
        <f>IF($B158="","",SUMPRODUCT(H92:$BD92,H23:$BD23))</f>
        <v/>
      </c>
      <c r="H158" s="541" t="str">
        <f>IF($B158="","",SUMPRODUCT(I92:$BD92,I23:$BD23))</f>
        <v/>
      </c>
      <c r="I158" s="541" t="str">
        <f>IF($B158="","",SUMPRODUCT(J92:$BD92,J23:$BD23))</f>
        <v/>
      </c>
      <c r="J158" s="541" t="str">
        <f>IF($B158="","",SUMPRODUCT(K92:$BD92,K23:$BD23))</f>
        <v/>
      </c>
      <c r="K158" s="541" t="str">
        <f>IF($B158="","",SUMPRODUCT(L92:$BD92,L23:$BD23))</f>
        <v/>
      </c>
      <c r="L158" s="541" t="str">
        <f>IF($B158="","",SUMPRODUCT(M92:$BD92,M23:$BD23))</f>
        <v/>
      </c>
      <c r="M158" s="541" t="str">
        <f>IF($B158="","",SUMPRODUCT(N92:$BD92,N23:$BD23))</f>
        <v/>
      </c>
      <c r="N158" s="541" t="str">
        <f>IF($B158="","",SUMPRODUCT(O92:$BD92,O23:$BD23))</f>
        <v/>
      </c>
      <c r="O158" s="541" t="str">
        <f>IF($B158="","",SUMPRODUCT(P92:$BD92,P23:$BD23))</f>
        <v/>
      </c>
      <c r="P158" s="541" t="str">
        <f>IF($B158="","",SUMPRODUCT(Q92:$BD92,Q23:$BD23))</f>
        <v/>
      </c>
      <c r="Q158" s="541" t="str">
        <f>IF($B158="","",SUMPRODUCT(R92:$BD92,R23:$BD23))</f>
        <v/>
      </c>
      <c r="R158" s="541" t="str">
        <f>IF($B158="","",SUMPRODUCT(S92:$BD92,S23:$BD23))</f>
        <v/>
      </c>
      <c r="S158" s="541" t="str">
        <f>IF($B158="","",SUMPRODUCT(T92:$BD92,T23:$BD23))</f>
        <v/>
      </c>
      <c r="T158" s="541" t="str">
        <f>IF($B158="","",SUMPRODUCT(U92:$BD92,U23:$BD23))</f>
        <v/>
      </c>
      <c r="U158" s="541" t="str">
        <f>IF($B158="","",SUMPRODUCT(V92:$BD92,V23:$BD23))</f>
        <v/>
      </c>
      <c r="V158" s="541" t="str">
        <f>IF($B158="","",SUMPRODUCT(W92:$BD92,W23:$BD23))</f>
        <v/>
      </c>
      <c r="W158" s="541" t="str">
        <f>IF($B158="","",SUMPRODUCT(X92:$BD92,X23:$BD23))</f>
        <v/>
      </c>
      <c r="X158" s="541" t="str">
        <f>IF($B158="","",SUMPRODUCT(Y92:$BD92,Y23:$BD23))</f>
        <v/>
      </c>
      <c r="Y158" s="541" t="str">
        <f>IF($B158="","",SUMPRODUCT(Z92:$BD92,Z23:$BD23))</f>
        <v/>
      </c>
      <c r="Z158" s="541" t="str">
        <f>IF($B158="","",SUMPRODUCT(AA92:$BD92,AA23:$BD23))</f>
        <v/>
      </c>
      <c r="AA158" s="541" t="str">
        <f>IF($B158="","",SUMPRODUCT(AB92:$BD92,AB23:$BD23))</f>
        <v/>
      </c>
      <c r="AB158" s="541" t="str">
        <f>IF($B158="","",SUMPRODUCT(AC92:$BD92,AC23:$BD23))</f>
        <v/>
      </c>
      <c r="AC158" s="541" t="str">
        <f>IF($B158="","",SUMPRODUCT(AD92:$BD92,AD23:$BD23))</f>
        <v/>
      </c>
      <c r="AD158" s="541" t="str">
        <f>IF($B158="","",SUMPRODUCT(AE92:$BD92,AE23:$BD23))</f>
        <v/>
      </c>
      <c r="AE158" s="541" t="str">
        <f>IF($B158="","",SUMPRODUCT(AF92:$BD92,AF23:$BD23))</f>
        <v/>
      </c>
      <c r="AF158" s="541" t="str">
        <f>IF($B158="","",SUMPRODUCT(AG92:$BD92,AG23:$BD23))</f>
        <v/>
      </c>
      <c r="AG158" s="541" t="str">
        <f>IF($B158="","",SUMPRODUCT(AH92:$BD92,AH23:$BD23))</f>
        <v/>
      </c>
      <c r="AH158" s="541" t="str">
        <f>IF($B158="","",SUMPRODUCT(AI92:$BD92,AI23:$BD23))</f>
        <v/>
      </c>
      <c r="AI158" s="541" t="str">
        <f>IF($B158="","",SUMPRODUCT(AJ92:$BD92,AJ23:$BD23))</f>
        <v/>
      </c>
      <c r="AJ158" s="541" t="str">
        <f>IF($B158="","",SUMPRODUCT(AK92:$BD92,AK23:$BD23))</f>
        <v/>
      </c>
      <c r="AK158" s="541" t="str">
        <f>IF($B158="","",SUMPRODUCT(AL92:$BD92,AL23:$BD23))</f>
        <v/>
      </c>
      <c r="AL158" s="541" t="str">
        <f>IF($B158="","",SUMPRODUCT(AM92:$BD92,AM23:$BD23))</f>
        <v/>
      </c>
      <c r="AM158" s="541" t="str">
        <f>IF($B158="","",SUMPRODUCT(AN92:$BD92,AN23:$BD23))</f>
        <v/>
      </c>
      <c r="AN158" s="541" t="str">
        <f>IF($B158="","",SUMPRODUCT(AO92:$BD92,AO23:$BD23))</f>
        <v/>
      </c>
      <c r="AO158" s="541" t="str">
        <f>IF($B158="","",SUMPRODUCT(AP92:$BD92,AP23:$BD23))</f>
        <v/>
      </c>
      <c r="AP158" s="541" t="str">
        <f>IF($B158="","",SUMPRODUCT(AQ92:$BD92,AQ23:$BD23))</f>
        <v/>
      </c>
      <c r="AQ158" s="541" t="str">
        <f>IF($B158="","",SUMPRODUCT(AR92:$BD92,AR23:$BD23))</f>
        <v/>
      </c>
      <c r="AR158" s="541" t="str">
        <f>IF($B158="","",SUMPRODUCT(AS92:$BD92,AS23:$BD23))</f>
        <v/>
      </c>
      <c r="AS158" s="541" t="str">
        <f>IF($B158="","",SUMPRODUCT(AT92:$BD92,AT23:$BD23))</f>
        <v/>
      </c>
      <c r="AT158" s="541" t="str">
        <f>IF($B158="","",SUMPRODUCT(AU92:$BD92,AU23:$BD23))</f>
        <v/>
      </c>
      <c r="AU158" s="541" t="str">
        <f>IF($B158="","",SUMPRODUCT(AV92:$BD92,AV23:$BD23))</f>
        <v/>
      </c>
      <c r="AV158" s="541" t="str">
        <f>IF($B158="","",SUMPRODUCT(AW92:$BD92,AW23:$BD23))</f>
        <v/>
      </c>
      <c r="AW158" s="541" t="str">
        <f>IF($B158="","",SUMPRODUCT(AX92:$BD92,AX23:$BD23))</f>
        <v/>
      </c>
      <c r="AX158" s="541" t="str">
        <f>IF($B158="","",SUMPRODUCT(AY92:$BD92,AY23:$BD23))</f>
        <v/>
      </c>
      <c r="AY158" s="541" t="str">
        <f>IF($B158="","",SUMPRODUCT(AZ92:$BD92,AZ23:$BD23))</f>
        <v/>
      </c>
      <c r="AZ158" s="541" t="str">
        <f>IF($B158="","",SUMPRODUCT(BA92:$BD92,BA23:$BD23))</f>
        <v/>
      </c>
      <c r="BA158" s="541" t="str">
        <f>IF($B158="","",SUMPRODUCT(BB92:$BD92,BB23:$BD23))</f>
        <v/>
      </c>
      <c r="BB158" s="541" t="str">
        <f>IF($B158="","",SUMPRODUCT(BC92:$BD92,BC23:$BD23))</f>
        <v/>
      </c>
      <c r="BC158" s="541" t="str">
        <f t="shared" si="343"/>
        <v/>
      </c>
      <c r="BD158" s="541" t="str">
        <f t="shared" si="344"/>
        <v/>
      </c>
    </row>
    <row r="159" spans="1:56" ht="14.25" customHeight="1" x14ac:dyDescent="0.2">
      <c r="A159" s="513">
        <f t="shared" si="345"/>
        <v>8</v>
      </c>
      <c r="B159" s="18" t="str">
        <v/>
      </c>
      <c r="C159" s="18" t="str">
        <v/>
      </c>
      <c r="D159" s="31"/>
      <c r="E159" s="550"/>
      <c r="F159" s="541" t="str">
        <f>IF($B159="","",SUMPRODUCT(G93:$BD93,G24:$BD24))</f>
        <v/>
      </c>
      <c r="G159" s="541" t="str">
        <f>IF($B159="","",SUMPRODUCT(H93:$BD93,H24:$BD24))</f>
        <v/>
      </c>
      <c r="H159" s="541" t="str">
        <f>IF($B159="","",SUMPRODUCT(I93:$BD93,I24:$BD24))</f>
        <v/>
      </c>
      <c r="I159" s="541" t="str">
        <f>IF($B159="","",SUMPRODUCT(J93:$BD93,J24:$BD24))</f>
        <v/>
      </c>
      <c r="J159" s="541" t="str">
        <f>IF($B159="","",SUMPRODUCT(K93:$BD93,K24:$BD24))</f>
        <v/>
      </c>
      <c r="K159" s="541" t="str">
        <f>IF($B159="","",SUMPRODUCT(L93:$BD93,L24:$BD24))</f>
        <v/>
      </c>
      <c r="L159" s="541" t="str">
        <f>IF($B159="","",SUMPRODUCT(M93:$BD93,M24:$BD24))</f>
        <v/>
      </c>
      <c r="M159" s="541" t="str">
        <f>IF($B159="","",SUMPRODUCT(N93:$BD93,N24:$BD24))</f>
        <v/>
      </c>
      <c r="N159" s="541" t="str">
        <f>IF($B159="","",SUMPRODUCT(O93:$BD93,O24:$BD24))</f>
        <v/>
      </c>
      <c r="O159" s="541" t="str">
        <f>IF($B159="","",SUMPRODUCT(P93:$BD93,P24:$BD24))</f>
        <v/>
      </c>
      <c r="P159" s="541" t="str">
        <f>IF($B159="","",SUMPRODUCT(Q93:$BD93,Q24:$BD24))</f>
        <v/>
      </c>
      <c r="Q159" s="541" t="str">
        <f>IF($B159="","",SUMPRODUCT(R93:$BD93,R24:$BD24))</f>
        <v/>
      </c>
      <c r="R159" s="541" t="str">
        <f>IF($B159="","",SUMPRODUCT(S93:$BD93,S24:$BD24))</f>
        <v/>
      </c>
      <c r="S159" s="541" t="str">
        <f>IF($B159="","",SUMPRODUCT(T93:$BD93,T24:$BD24))</f>
        <v/>
      </c>
      <c r="T159" s="541" t="str">
        <f>IF($B159="","",SUMPRODUCT(U93:$BD93,U24:$BD24))</f>
        <v/>
      </c>
      <c r="U159" s="541" t="str">
        <f>IF($B159="","",SUMPRODUCT(V93:$BD93,V24:$BD24))</f>
        <v/>
      </c>
      <c r="V159" s="541" t="str">
        <f>IF($B159="","",SUMPRODUCT(W93:$BD93,W24:$BD24))</f>
        <v/>
      </c>
      <c r="W159" s="541" t="str">
        <f>IF($B159="","",SUMPRODUCT(X93:$BD93,X24:$BD24))</f>
        <v/>
      </c>
      <c r="X159" s="541" t="str">
        <f>IF($B159="","",SUMPRODUCT(Y93:$BD93,Y24:$BD24))</f>
        <v/>
      </c>
      <c r="Y159" s="541" t="str">
        <f>IF($B159="","",SUMPRODUCT(Z93:$BD93,Z24:$BD24))</f>
        <v/>
      </c>
      <c r="Z159" s="541" t="str">
        <f>IF($B159="","",SUMPRODUCT(AA93:$BD93,AA24:$BD24))</f>
        <v/>
      </c>
      <c r="AA159" s="541" t="str">
        <f>IF($B159="","",SUMPRODUCT(AB93:$BD93,AB24:$BD24))</f>
        <v/>
      </c>
      <c r="AB159" s="541" t="str">
        <f>IF($B159="","",SUMPRODUCT(AC93:$BD93,AC24:$BD24))</f>
        <v/>
      </c>
      <c r="AC159" s="541" t="str">
        <f>IF($B159="","",SUMPRODUCT(AD93:$BD93,AD24:$BD24))</f>
        <v/>
      </c>
      <c r="AD159" s="541" t="str">
        <f>IF($B159="","",SUMPRODUCT(AE93:$BD93,AE24:$BD24))</f>
        <v/>
      </c>
      <c r="AE159" s="541" t="str">
        <f>IF($B159="","",SUMPRODUCT(AF93:$BD93,AF24:$BD24))</f>
        <v/>
      </c>
      <c r="AF159" s="541" t="str">
        <f>IF($B159="","",SUMPRODUCT(AG93:$BD93,AG24:$BD24))</f>
        <v/>
      </c>
      <c r="AG159" s="541" t="str">
        <f>IF($B159="","",SUMPRODUCT(AH93:$BD93,AH24:$BD24))</f>
        <v/>
      </c>
      <c r="AH159" s="541" t="str">
        <f>IF($B159="","",SUMPRODUCT(AI93:$BD93,AI24:$BD24))</f>
        <v/>
      </c>
      <c r="AI159" s="541" t="str">
        <f>IF($B159="","",SUMPRODUCT(AJ93:$BD93,AJ24:$BD24))</f>
        <v/>
      </c>
      <c r="AJ159" s="541" t="str">
        <f>IF($B159="","",SUMPRODUCT(AK93:$BD93,AK24:$BD24))</f>
        <v/>
      </c>
      <c r="AK159" s="541" t="str">
        <f>IF($B159="","",SUMPRODUCT(AL93:$BD93,AL24:$BD24))</f>
        <v/>
      </c>
      <c r="AL159" s="541" t="str">
        <f>IF($B159="","",SUMPRODUCT(AM93:$BD93,AM24:$BD24))</f>
        <v/>
      </c>
      <c r="AM159" s="541" t="str">
        <f>IF($B159="","",SUMPRODUCT(AN93:$BD93,AN24:$BD24))</f>
        <v/>
      </c>
      <c r="AN159" s="541" t="str">
        <f>IF($B159="","",SUMPRODUCT(AO93:$BD93,AO24:$BD24))</f>
        <v/>
      </c>
      <c r="AO159" s="541" t="str">
        <f>IF($B159="","",SUMPRODUCT(AP93:$BD93,AP24:$BD24))</f>
        <v/>
      </c>
      <c r="AP159" s="541" t="str">
        <f>IF($B159="","",SUMPRODUCT(AQ93:$BD93,AQ24:$BD24))</f>
        <v/>
      </c>
      <c r="AQ159" s="541" t="str">
        <f>IF($B159="","",SUMPRODUCT(AR93:$BD93,AR24:$BD24))</f>
        <v/>
      </c>
      <c r="AR159" s="541" t="str">
        <f>IF($B159="","",SUMPRODUCT(AS93:$BD93,AS24:$BD24))</f>
        <v/>
      </c>
      <c r="AS159" s="541" t="str">
        <f>IF($B159="","",SUMPRODUCT(AT93:$BD93,AT24:$BD24))</f>
        <v/>
      </c>
      <c r="AT159" s="541" t="str">
        <f>IF($B159="","",SUMPRODUCT(AU93:$BD93,AU24:$BD24))</f>
        <v/>
      </c>
      <c r="AU159" s="541" t="str">
        <f>IF($B159="","",SUMPRODUCT(AV93:$BD93,AV24:$BD24))</f>
        <v/>
      </c>
      <c r="AV159" s="541" t="str">
        <f>IF($B159="","",SUMPRODUCT(AW93:$BD93,AW24:$BD24))</f>
        <v/>
      </c>
      <c r="AW159" s="541" t="str">
        <f>IF($B159="","",SUMPRODUCT(AX93:$BD93,AX24:$BD24))</f>
        <v/>
      </c>
      <c r="AX159" s="541" t="str">
        <f>IF($B159="","",SUMPRODUCT(AY93:$BD93,AY24:$BD24))</f>
        <v/>
      </c>
      <c r="AY159" s="541" t="str">
        <f>IF($B159="","",SUMPRODUCT(AZ93:$BD93,AZ24:$BD24))</f>
        <v/>
      </c>
      <c r="AZ159" s="541" t="str">
        <f>IF($B159="","",SUMPRODUCT(BA93:$BD93,BA24:$BD24))</f>
        <v/>
      </c>
      <c r="BA159" s="541" t="str">
        <f>IF($B159="","",SUMPRODUCT(BB93:$BD93,BB24:$BD24))</f>
        <v/>
      </c>
      <c r="BB159" s="541" t="str">
        <f>IF($B159="","",SUMPRODUCT(BC93:$BD93,BC24:$BD24))</f>
        <v/>
      </c>
      <c r="BC159" s="541" t="str">
        <f t="shared" si="343"/>
        <v/>
      </c>
      <c r="BD159" s="541" t="str">
        <f t="shared" si="344"/>
        <v/>
      </c>
    </row>
    <row r="160" spans="1:56" ht="14.25" customHeight="1" x14ac:dyDescent="0.2">
      <c r="A160" s="513">
        <f t="shared" si="345"/>
        <v>9</v>
      </c>
      <c r="B160" s="18" t="str">
        <v/>
      </c>
      <c r="C160" s="18" t="str">
        <v/>
      </c>
      <c r="D160" s="31"/>
      <c r="E160" s="550"/>
      <c r="F160" s="541" t="str">
        <f>IF($B160="","",SUMPRODUCT(G94:$BD94,G25:$BD25))</f>
        <v/>
      </c>
      <c r="G160" s="541" t="str">
        <f>IF($B160="","",SUMPRODUCT(H94:$BD94,H25:$BD25))</f>
        <v/>
      </c>
      <c r="H160" s="541" t="str">
        <f>IF($B160="","",SUMPRODUCT(I94:$BD94,I25:$BD25))</f>
        <v/>
      </c>
      <c r="I160" s="541" t="str">
        <f>IF($B160="","",SUMPRODUCT(J94:$BD94,J25:$BD25))</f>
        <v/>
      </c>
      <c r="J160" s="541" t="str">
        <f>IF($B160="","",SUMPRODUCT(K94:$BD94,K25:$BD25))</f>
        <v/>
      </c>
      <c r="K160" s="541" t="str">
        <f>IF($B160="","",SUMPRODUCT(L94:$BD94,L25:$BD25))</f>
        <v/>
      </c>
      <c r="L160" s="541" t="str">
        <f>IF($B160="","",SUMPRODUCT(M94:$BD94,M25:$BD25))</f>
        <v/>
      </c>
      <c r="M160" s="541" t="str">
        <f>IF($B160="","",SUMPRODUCT(N94:$BD94,N25:$BD25))</f>
        <v/>
      </c>
      <c r="N160" s="541" t="str">
        <f>IF($B160="","",SUMPRODUCT(O94:$BD94,O25:$BD25))</f>
        <v/>
      </c>
      <c r="O160" s="541" t="str">
        <f>IF($B160="","",SUMPRODUCT(P94:$BD94,P25:$BD25))</f>
        <v/>
      </c>
      <c r="P160" s="541" t="str">
        <f>IF($B160="","",SUMPRODUCT(Q94:$BD94,Q25:$BD25))</f>
        <v/>
      </c>
      <c r="Q160" s="541" t="str">
        <f>IF($B160="","",SUMPRODUCT(R94:$BD94,R25:$BD25))</f>
        <v/>
      </c>
      <c r="R160" s="541" t="str">
        <f>IF($B160="","",SUMPRODUCT(S94:$BD94,S25:$BD25))</f>
        <v/>
      </c>
      <c r="S160" s="541" t="str">
        <f>IF($B160="","",SUMPRODUCT(T94:$BD94,T25:$BD25))</f>
        <v/>
      </c>
      <c r="T160" s="541" t="str">
        <f>IF($B160="","",SUMPRODUCT(U94:$BD94,U25:$BD25))</f>
        <v/>
      </c>
      <c r="U160" s="541" t="str">
        <f>IF($B160="","",SUMPRODUCT(V94:$BD94,V25:$BD25))</f>
        <v/>
      </c>
      <c r="V160" s="541" t="str">
        <f>IF($B160="","",SUMPRODUCT(W94:$BD94,W25:$BD25))</f>
        <v/>
      </c>
      <c r="W160" s="541" t="str">
        <f>IF($B160="","",SUMPRODUCT(X94:$BD94,X25:$BD25))</f>
        <v/>
      </c>
      <c r="X160" s="541" t="str">
        <f>IF($B160="","",SUMPRODUCT(Y94:$BD94,Y25:$BD25))</f>
        <v/>
      </c>
      <c r="Y160" s="541" t="str">
        <f>IF($B160="","",SUMPRODUCT(Z94:$BD94,Z25:$BD25))</f>
        <v/>
      </c>
      <c r="Z160" s="541" t="str">
        <f>IF($B160="","",SUMPRODUCT(AA94:$BD94,AA25:$BD25))</f>
        <v/>
      </c>
      <c r="AA160" s="541" t="str">
        <f>IF($B160="","",SUMPRODUCT(AB94:$BD94,AB25:$BD25))</f>
        <v/>
      </c>
      <c r="AB160" s="541" t="str">
        <f>IF($B160="","",SUMPRODUCT(AC94:$BD94,AC25:$BD25))</f>
        <v/>
      </c>
      <c r="AC160" s="541" t="str">
        <f>IF($B160="","",SUMPRODUCT(AD94:$BD94,AD25:$BD25))</f>
        <v/>
      </c>
      <c r="AD160" s="541" t="str">
        <f>IF($B160="","",SUMPRODUCT(AE94:$BD94,AE25:$BD25))</f>
        <v/>
      </c>
      <c r="AE160" s="541" t="str">
        <f>IF($B160="","",SUMPRODUCT(AF94:$BD94,AF25:$BD25))</f>
        <v/>
      </c>
      <c r="AF160" s="541" t="str">
        <f>IF($B160="","",SUMPRODUCT(AG94:$BD94,AG25:$BD25))</f>
        <v/>
      </c>
      <c r="AG160" s="541" t="str">
        <f>IF($B160="","",SUMPRODUCT(AH94:$BD94,AH25:$BD25))</f>
        <v/>
      </c>
      <c r="AH160" s="541" t="str">
        <f>IF($B160="","",SUMPRODUCT(AI94:$BD94,AI25:$BD25))</f>
        <v/>
      </c>
      <c r="AI160" s="541" t="str">
        <f>IF($B160="","",SUMPRODUCT(AJ94:$BD94,AJ25:$BD25))</f>
        <v/>
      </c>
      <c r="AJ160" s="541" t="str">
        <f>IF($B160="","",SUMPRODUCT(AK94:$BD94,AK25:$BD25))</f>
        <v/>
      </c>
      <c r="AK160" s="541" t="str">
        <f>IF($B160="","",SUMPRODUCT(AL94:$BD94,AL25:$BD25))</f>
        <v/>
      </c>
      <c r="AL160" s="541" t="str">
        <f>IF($B160="","",SUMPRODUCT(AM94:$BD94,AM25:$BD25))</f>
        <v/>
      </c>
      <c r="AM160" s="541" t="str">
        <f>IF($B160="","",SUMPRODUCT(AN94:$BD94,AN25:$BD25))</f>
        <v/>
      </c>
      <c r="AN160" s="541" t="str">
        <f>IF($B160="","",SUMPRODUCT(AO94:$BD94,AO25:$BD25))</f>
        <v/>
      </c>
      <c r="AO160" s="541" t="str">
        <f>IF($B160="","",SUMPRODUCT(AP94:$BD94,AP25:$BD25))</f>
        <v/>
      </c>
      <c r="AP160" s="541" t="str">
        <f>IF($B160="","",SUMPRODUCT(AQ94:$BD94,AQ25:$BD25))</f>
        <v/>
      </c>
      <c r="AQ160" s="541" t="str">
        <f>IF($B160="","",SUMPRODUCT(AR94:$BD94,AR25:$BD25))</f>
        <v/>
      </c>
      <c r="AR160" s="541" t="str">
        <f>IF($B160="","",SUMPRODUCT(AS94:$BD94,AS25:$BD25))</f>
        <v/>
      </c>
      <c r="AS160" s="541" t="str">
        <f>IF($B160="","",SUMPRODUCT(AT94:$BD94,AT25:$BD25))</f>
        <v/>
      </c>
      <c r="AT160" s="541" t="str">
        <f>IF($B160="","",SUMPRODUCT(AU94:$BD94,AU25:$BD25))</f>
        <v/>
      </c>
      <c r="AU160" s="541" t="str">
        <f>IF($B160="","",SUMPRODUCT(AV94:$BD94,AV25:$BD25))</f>
        <v/>
      </c>
      <c r="AV160" s="541" t="str">
        <f>IF($B160="","",SUMPRODUCT(AW94:$BD94,AW25:$BD25))</f>
        <v/>
      </c>
      <c r="AW160" s="541" t="str">
        <f>IF($B160="","",SUMPRODUCT(AX94:$BD94,AX25:$BD25))</f>
        <v/>
      </c>
      <c r="AX160" s="541" t="str">
        <f>IF($B160="","",SUMPRODUCT(AY94:$BD94,AY25:$BD25))</f>
        <v/>
      </c>
      <c r="AY160" s="541" t="str">
        <f>IF($B160="","",SUMPRODUCT(AZ94:$BD94,AZ25:$BD25))</f>
        <v/>
      </c>
      <c r="AZ160" s="541" t="str">
        <f>IF($B160="","",SUMPRODUCT(BA94:$BD94,BA25:$BD25))</f>
        <v/>
      </c>
      <c r="BA160" s="541" t="str">
        <f>IF($B160="","",SUMPRODUCT(BB94:$BD94,BB25:$BD25))</f>
        <v/>
      </c>
      <c r="BB160" s="541" t="str">
        <f>IF($B160="","",SUMPRODUCT(BC94:$BD94,BC25:$BD25))</f>
        <v/>
      </c>
      <c r="BC160" s="541" t="str">
        <f t="shared" si="343"/>
        <v/>
      </c>
      <c r="BD160" s="541" t="str">
        <f t="shared" si="344"/>
        <v/>
      </c>
    </row>
    <row r="161" spans="1:56" ht="14.25" customHeight="1" x14ac:dyDescent="0.2">
      <c r="A161" s="513">
        <f t="shared" si="345"/>
        <v>10</v>
      </c>
      <c r="B161" s="18" t="str">
        <v/>
      </c>
      <c r="C161" s="18" t="str">
        <v/>
      </c>
      <c r="D161" s="31"/>
      <c r="E161" s="550"/>
      <c r="F161" s="541" t="str">
        <f>IF($B161="","",SUMPRODUCT(G95:$BD95,G26:$BD26))</f>
        <v/>
      </c>
      <c r="G161" s="541" t="str">
        <f>IF($B161="","",SUMPRODUCT(H95:$BD95,H26:$BD26))</f>
        <v/>
      </c>
      <c r="H161" s="541" t="str">
        <f>IF($B161="","",SUMPRODUCT(I95:$BD95,I26:$BD26))</f>
        <v/>
      </c>
      <c r="I161" s="541" t="str">
        <f>IF($B161="","",SUMPRODUCT(J95:$BD95,J26:$BD26))</f>
        <v/>
      </c>
      <c r="J161" s="541" t="str">
        <f>IF($B161="","",SUMPRODUCT(K95:$BD95,K26:$BD26))</f>
        <v/>
      </c>
      <c r="K161" s="541" t="str">
        <f>IF($B161="","",SUMPRODUCT(L95:$BD95,L26:$BD26))</f>
        <v/>
      </c>
      <c r="L161" s="541" t="str">
        <f>IF($B161="","",SUMPRODUCT(M95:$BD95,M26:$BD26))</f>
        <v/>
      </c>
      <c r="M161" s="541" t="str">
        <f>IF($B161="","",SUMPRODUCT(N95:$BD95,N26:$BD26))</f>
        <v/>
      </c>
      <c r="N161" s="541" t="str">
        <f>IF($B161="","",SUMPRODUCT(O95:$BD95,O26:$BD26))</f>
        <v/>
      </c>
      <c r="O161" s="541" t="str">
        <f>IF($B161="","",SUMPRODUCT(P95:$BD95,P26:$BD26))</f>
        <v/>
      </c>
      <c r="P161" s="541" t="str">
        <f>IF($B161="","",SUMPRODUCT(Q95:$BD95,Q26:$BD26))</f>
        <v/>
      </c>
      <c r="Q161" s="541" t="str">
        <f>IF($B161="","",SUMPRODUCT(R95:$BD95,R26:$BD26))</f>
        <v/>
      </c>
      <c r="R161" s="541" t="str">
        <f>IF($B161="","",SUMPRODUCT(S95:$BD95,S26:$BD26))</f>
        <v/>
      </c>
      <c r="S161" s="541" t="str">
        <f>IF($B161="","",SUMPRODUCT(T95:$BD95,T26:$BD26))</f>
        <v/>
      </c>
      <c r="T161" s="541" t="str">
        <f>IF($B161="","",SUMPRODUCT(U95:$BD95,U26:$BD26))</f>
        <v/>
      </c>
      <c r="U161" s="541" t="str">
        <f>IF($B161="","",SUMPRODUCT(V95:$BD95,V26:$BD26))</f>
        <v/>
      </c>
      <c r="V161" s="541" t="str">
        <f>IF($B161="","",SUMPRODUCT(W95:$BD95,W26:$BD26))</f>
        <v/>
      </c>
      <c r="W161" s="541" t="str">
        <f>IF($B161="","",SUMPRODUCT(X95:$BD95,X26:$BD26))</f>
        <v/>
      </c>
      <c r="X161" s="541" t="str">
        <f>IF($B161="","",SUMPRODUCT(Y95:$BD95,Y26:$BD26))</f>
        <v/>
      </c>
      <c r="Y161" s="541" t="str">
        <f>IF($B161="","",SUMPRODUCT(Z95:$BD95,Z26:$BD26))</f>
        <v/>
      </c>
      <c r="Z161" s="541" t="str">
        <f>IF($B161="","",SUMPRODUCT(AA95:$BD95,AA26:$BD26))</f>
        <v/>
      </c>
      <c r="AA161" s="541" t="str">
        <f>IF($B161="","",SUMPRODUCT(AB95:$BD95,AB26:$BD26))</f>
        <v/>
      </c>
      <c r="AB161" s="541" t="str">
        <f>IF($B161="","",SUMPRODUCT(AC95:$BD95,AC26:$BD26))</f>
        <v/>
      </c>
      <c r="AC161" s="541" t="str">
        <f>IF($B161="","",SUMPRODUCT(AD95:$BD95,AD26:$BD26))</f>
        <v/>
      </c>
      <c r="AD161" s="541" t="str">
        <f>IF($B161="","",SUMPRODUCT(AE95:$BD95,AE26:$BD26))</f>
        <v/>
      </c>
      <c r="AE161" s="541" t="str">
        <f>IF($B161="","",SUMPRODUCT(AF95:$BD95,AF26:$BD26))</f>
        <v/>
      </c>
      <c r="AF161" s="541" t="str">
        <f>IF($B161="","",SUMPRODUCT(AG95:$BD95,AG26:$BD26))</f>
        <v/>
      </c>
      <c r="AG161" s="541" t="str">
        <f>IF($B161="","",SUMPRODUCT(AH95:$BD95,AH26:$BD26))</f>
        <v/>
      </c>
      <c r="AH161" s="541" t="str">
        <f>IF($B161="","",SUMPRODUCT(AI95:$BD95,AI26:$BD26))</f>
        <v/>
      </c>
      <c r="AI161" s="541" t="str">
        <f>IF($B161="","",SUMPRODUCT(AJ95:$BD95,AJ26:$BD26))</f>
        <v/>
      </c>
      <c r="AJ161" s="541" t="str">
        <f>IF($B161="","",SUMPRODUCT(AK95:$BD95,AK26:$BD26))</f>
        <v/>
      </c>
      <c r="AK161" s="541" t="str">
        <f>IF($B161="","",SUMPRODUCT(AL95:$BD95,AL26:$BD26))</f>
        <v/>
      </c>
      <c r="AL161" s="541" t="str">
        <f>IF($B161="","",SUMPRODUCT(AM95:$BD95,AM26:$BD26))</f>
        <v/>
      </c>
      <c r="AM161" s="541" t="str">
        <f>IF($B161="","",SUMPRODUCT(AN95:$BD95,AN26:$BD26))</f>
        <v/>
      </c>
      <c r="AN161" s="541" t="str">
        <f>IF($B161="","",SUMPRODUCT(AO95:$BD95,AO26:$BD26))</f>
        <v/>
      </c>
      <c r="AO161" s="541" t="str">
        <f>IF($B161="","",SUMPRODUCT(AP95:$BD95,AP26:$BD26))</f>
        <v/>
      </c>
      <c r="AP161" s="541" t="str">
        <f>IF($B161="","",SUMPRODUCT(AQ95:$BD95,AQ26:$BD26))</f>
        <v/>
      </c>
      <c r="AQ161" s="541" t="str">
        <f>IF($B161="","",SUMPRODUCT(AR95:$BD95,AR26:$BD26))</f>
        <v/>
      </c>
      <c r="AR161" s="541" t="str">
        <f>IF($B161="","",SUMPRODUCT(AS95:$BD95,AS26:$BD26))</f>
        <v/>
      </c>
      <c r="AS161" s="541" t="str">
        <f>IF($B161="","",SUMPRODUCT(AT95:$BD95,AT26:$BD26))</f>
        <v/>
      </c>
      <c r="AT161" s="541" t="str">
        <f>IF($B161="","",SUMPRODUCT(AU95:$BD95,AU26:$BD26))</f>
        <v/>
      </c>
      <c r="AU161" s="541" t="str">
        <f>IF($B161="","",SUMPRODUCT(AV95:$BD95,AV26:$BD26))</f>
        <v/>
      </c>
      <c r="AV161" s="541" t="str">
        <f>IF($B161="","",SUMPRODUCT(AW95:$BD95,AW26:$BD26))</f>
        <v/>
      </c>
      <c r="AW161" s="541" t="str">
        <f>IF($B161="","",SUMPRODUCT(AX95:$BD95,AX26:$BD26))</f>
        <v/>
      </c>
      <c r="AX161" s="541" t="str">
        <f>IF($B161="","",SUMPRODUCT(AY95:$BD95,AY26:$BD26))</f>
        <v/>
      </c>
      <c r="AY161" s="541" t="str">
        <f>IF($B161="","",SUMPRODUCT(AZ95:$BD95,AZ26:$BD26))</f>
        <v/>
      </c>
      <c r="AZ161" s="541" t="str">
        <f>IF($B161="","",SUMPRODUCT(BA95:$BD95,BA26:$BD26))</f>
        <v/>
      </c>
      <c r="BA161" s="541" t="str">
        <f>IF($B161="","",SUMPRODUCT(BB95:$BD95,BB26:$BD26))</f>
        <v/>
      </c>
      <c r="BB161" s="541" t="str">
        <f>IF($B161="","",SUMPRODUCT(BC95:$BD95,BC26:$BD26))</f>
        <v/>
      </c>
      <c r="BC161" s="541" t="str">
        <f t="shared" si="343"/>
        <v/>
      </c>
      <c r="BD161" s="541" t="str">
        <f t="shared" si="344"/>
        <v/>
      </c>
    </row>
    <row r="162" spans="1:56" ht="14.25" customHeight="1" x14ac:dyDescent="0.2">
      <c r="A162" s="513">
        <f t="shared" si="345"/>
        <v>11</v>
      </c>
      <c r="B162" s="18" t="str">
        <v/>
      </c>
      <c r="C162" s="18" t="str">
        <v/>
      </c>
      <c r="D162" s="31"/>
      <c r="E162" s="550"/>
      <c r="F162" s="541" t="str">
        <f>IF($B162="","",SUMPRODUCT(G96:$BD96,G27:$BD27))</f>
        <v/>
      </c>
      <c r="G162" s="541" t="str">
        <f>IF($B162="","",SUMPRODUCT(H96:$BD96,H27:$BD27))</f>
        <v/>
      </c>
      <c r="H162" s="541" t="str">
        <f>IF($B162="","",SUMPRODUCT(I96:$BD96,I27:$BD27))</f>
        <v/>
      </c>
      <c r="I162" s="541" t="str">
        <f>IF($B162="","",SUMPRODUCT(J96:$BD96,J27:$BD27))</f>
        <v/>
      </c>
      <c r="J162" s="541" t="str">
        <f>IF($B162="","",SUMPRODUCT(K96:$BD96,K27:$BD27))</f>
        <v/>
      </c>
      <c r="K162" s="541" t="str">
        <f>IF($B162="","",SUMPRODUCT(L96:$BD96,L27:$BD27))</f>
        <v/>
      </c>
      <c r="L162" s="541" t="str">
        <f>IF($B162="","",SUMPRODUCT(M96:$BD96,M27:$BD27))</f>
        <v/>
      </c>
      <c r="M162" s="541" t="str">
        <f>IF($B162="","",SUMPRODUCT(N96:$BD96,N27:$BD27))</f>
        <v/>
      </c>
      <c r="N162" s="541" t="str">
        <f>IF($B162="","",SUMPRODUCT(O96:$BD96,O27:$BD27))</f>
        <v/>
      </c>
      <c r="O162" s="541" t="str">
        <f>IF($B162="","",SUMPRODUCT(P96:$BD96,P27:$BD27))</f>
        <v/>
      </c>
      <c r="P162" s="541" t="str">
        <f>IF($B162="","",SUMPRODUCT(Q96:$BD96,Q27:$BD27))</f>
        <v/>
      </c>
      <c r="Q162" s="541" t="str">
        <f>IF($B162="","",SUMPRODUCT(R96:$BD96,R27:$BD27))</f>
        <v/>
      </c>
      <c r="R162" s="541" t="str">
        <f>IF($B162="","",SUMPRODUCT(S96:$BD96,S27:$BD27))</f>
        <v/>
      </c>
      <c r="S162" s="541" t="str">
        <f>IF($B162="","",SUMPRODUCT(T96:$BD96,T27:$BD27))</f>
        <v/>
      </c>
      <c r="T162" s="541" t="str">
        <f>IF($B162="","",SUMPRODUCT(U96:$BD96,U27:$BD27))</f>
        <v/>
      </c>
      <c r="U162" s="541" t="str">
        <f>IF($B162="","",SUMPRODUCT(V96:$BD96,V27:$BD27))</f>
        <v/>
      </c>
      <c r="V162" s="541" t="str">
        <f>IF($B162="","",SUMPRODUCT(W96:$BD96,W27:$BD27))</f>
        <v/>
      </c>
      <c r="W162" s="541" t="str">
        <f>IF($B162="","",SUMPRODUCT(X96:$BD96,X27:$BD27))</f>
        <v/>
      </c>
      <c r="X162" s="541" t="str">
        <f>IF($B162="","",SUMPRODUCT(Y96:$BD96,Y27:$BD27))</f>
        <v/>
      </c>
      <c r="Y162" s="541" t="str">
        <f>IF($B162="","",SUMPRODUCT(Z96:$BD96,Z27:$BD27))</f>
        <v/>
      </c>
      <c r="Z162" s="541" t="str">
        <f>IF($B162="","",SUMPRODUCT(AA96:$BD96,AA27:$BD27))</f>
        <v/>
      </c>
      <c r="AA162" s="541" t="str">
        <f>IF($B162="","",SUMPRODUCT(AB96:$BD96,AB27:$BD27))</f>
        <v/>
      </c>
      <c r="AB162" s="541" t="str">
        <f>IF($B162="","",SUMPRODUCT(AC96:$BD96,AC27:$BD27))</f>
        <v/>
      </c>
      <c r="AC162" s="541" t="str">
        <f>IF($B162="","",SUMPRODUCT(AD96:$BD96,AD27:$BD27))</f>
        <v/>
      </c>
      <c r="AD162" s="541" t="str">
        <f>IF($B162="","",SUMPRODUCT(AE96:$BD96,AE27:$BD27))</f>
        <v/>
      </c>
      <c r="AE162" s="541" t="str">
        <f>IF($B162="","",SUMPRODUCT(AF96:$BD96,AF27:$BD27))</f>
        <v/>
      </c>
      <c r="AF162" s="541" t="str">
        <f>IF($B162="","",SUMPRODUCT(AG96:$BD96,AG27:$BD27))</f>
        <v/>
      </c>
      <c r="AG162" s="541" t="str">
        <f>IF($B162="","",SUMPRODUCT(AH96:$BD96,AH27:$BD27))</f>
        <v/>
      </c>
      <c r="AH162" s="541" t="str">
        <f>IF($B162="","",SUMPRODUCT(AI96:$BD96,AI27:$BD27))</f>
        <v/>
      </c>
      <c r="AI162" s="541" t="str">
        <f>IF($B162="","",SUMPRODUCT(AJ96:$BD96,AJ27:$BD27))</f>
        <v/>
      </c>
      <c r="AJ162" s="541" t="str">
        <f>IF($B162="","",SUMPRODUCT(AK96:$BD96,AK27:$BD27))</f>
        <v/>
      </c>
      <c r="AK162" s="541" t="str">
        <f>IF($B162="","",SUMPRODUCT(AL96:$BD96,AL27:$BD27))</f>
        <v/>
      </c>
      <c r="AL162" s="541" t="str">
        <f>IF($B162="","",SUMPRODUCT(AM96:$BD96,AM27:$BD27))</f>
        <v/>
      </c>
      <c r="AM162" s="541" t="str">
        <f>IF($B162="","",SUMPRODUCT(AN96:$BD96,AN27:$BD27))</f>
        <v/>
      </c>
      <c r="AN162" s="541" t="str">
        <f>IF($B162="","",SUMPRODUCT(AO96:$BD96,AO27:$BD27))</f>
        <v/>
      </c>
      <c r="AO162" s="541" t="str">
        <f>IF($B162="","",SUMPRODUCT(AP96:$BD96,AP27:$BD27))</f>
        <v/>
      </c>
      <c r="AP162" s="541" t="str">
        <f>IF($B162="","",SUMPRODUCT(AQ96:$BD96,AQ27:$BD27))</f>
        <v/>
      </c>
      <c r="AQ162" s="541" t="str">
        <f>IF($B162="","",SUMPRODUCT(AR96:$BD96,AR27:$BD27))</f>
        <v/>
      </c>
      <c r="AR162" s="541" t="str">
        <f>IF($B162="","",SUMPRODUCT(AS96:$BD96,AS27:$BD27))</f>
        <v/>
      </c>
      <c r="AS162" s="541" t="str">
        <f>IF($B162="","",SUMPRODUCT(AT96:$BD96,AT27:$BD27))</f>
        <v/>
      </c>
      <c r="AT162" s="541" t="str">
        <f>IF($B162="","",SUMPRODUCT(AU96:$BD96,AU27:$BD27))</f>
        <v/>
      </c>
      <c r="AU162" s="541" t="str">
        <f>IF($B162="","",SUMPRODUCT(AV96:$BD96,AV27:$BD27))</f>
        <v/>
      </c>
      <c r="AV162" s="541" t="str">
        <f>IF($B162="","",SUMPRODUCT(AW96:$BD96,AW27:$BD27))</f>
        <v/>
      </c>
      <c r="AW162" s="541" t="str">
        <f>IF($B162="","",SUMPRODUCT(AX96:$BD96,AX27:$BD27))</f>
        <v/>
      </c>
      <c r="AX162" s="541" t="str">
        <f>IF($B162="","",SUMPRODUCT(AY96:$BD96,AY27:$BD27))</f>
        <v/>
      </c>
      <c r="AY162" s="541" t="str">
        <f>IF($B162="","",SUMPRODUCT(AZ96:$BD96,AZ27:$BD27))</f>
        <v/>
      </c>
      <c r="AZ162" s="541" t="str">
        <f>IF($B162="","",SUMPRODUCT(BA96:$BD96,BA27:$BD27))</f>
        <v/>
      </c>
      <c r="BA162" s="541" t="str">
        <f>IF($B162="","",SUMPRODUCT(BB96:$BD96,BB27:$BD27))</f>
        <v/>
      </c>
      <c r="BB162" s="541" t="str">
        <f>IF($B162="","",SUMPRODUCT(BC96:$BD96,BC27:$BD27))</f>
        <v/>
      </c>
      <c r="BC162" s="541" t="str">
        <f t="shared" si="343"/>
        <v/>
      </c>
      <c r="BD162" s="541" t="str">
        <f t="shared" si="344"/>
        <v/>
      </c>
    </row>
    <row r="163" spans="1:56" ht="14.25" customHeight="1" x14ac:dyDescent="0.2">
      <c r="A163" s="513">
        <f t="shared" si="345"/>
        <v>12</v>
      </c>
      <c r="B163" s="18" t="str">
        <v/>
      </c>
      <c r="C163" s="18" t="str">
        <v/>
      </c>
      <c r="D163" s="31"/>
      <c r="E163" s="550"/>
      <c r="F163" s="541" t="str">
        <f>IF($B163="","",SUMPRODUCT(G97:$BD97,G28:$BD28))</f>
        <v/>
      </c>
      <c r="G163" s="541" t="str">
        <f>IF($B163="","",SUMPRODUCT(H97:$BD97,H28:$BD28))</f>
        <v/>
      </c>
      <c r="H163" s="541" t="str">
        <f>IF($B163="","",SUMPRODUCT(I97:$BD97,I28:$BD28))</f>
        <v/>
      </c>
      <c r="I163" s="541" t="str">
        <f>IF($B163="","",SUMPRODUCT(J97:$BD97,J28:$BD28))</f>
        <v/>
      </c>
      <c r="J163" s="541" t="str">
        <f>IF($B163="","",SUMPRODUCT(K97:$BD97,K28:$BD28))</f>
        <v/>
      </c>
      <c r="K163" s="541" t="str">
        <f>IF($B163="","",SUMPRODUCT(L97:$BD97,L28:$BD28))</f>
        <v/>
      </c>
      <c r="L163" s="541" t="str">
        <f>IF($B163="","",SUMPRODUCT(M97:$BD97,M28:$BD28))</f>
        <v/>
      </c>
      <c r="M163" s="541" t="str">
        <f>IF($B163="","",SUMPRODUCT(N97:$BD97,N28:$BD28))</f>
        <v/>
      </c>
      <c r="N163" s="541" t="str">
        <f>IF($B163="","",SUMPRODUCT(O97:$BD97,O28:$BD28))</f>
        <v/>
      </c>
      <c r="O163" s="541" t="str">
        <f>IF($B163="","",SUMPRODUCT(P97:$BD97,P28:$BD28))</f>
        <v/>
      </c>
      <c r="P163" s="541" t="str">
        <f>IF($B163="","",SUMPRODUCT(Q97:$BD97,Q28:$BD28))</f>
        <v/>
      </c>
      <c r="Q163" s="541" t="str">
        <f>IF($B163="","",SUMPRODUCT(R97:$BD97,R28:$BD28))</f>
        <v/>
      </c>
      <c r="R163" s="541" t="str">
        <f>IF($B163="","",SUMPRODUCT(S97:$BD97,S28:$BD28))</f>
        <v/>
      </c>
      <c r="S163" s="541" t="str">
        <f>IF($B163="","",SUMPRODUCT(T97:$BD97,T28:$BD28))</f>
        <v/>
      </c>
      <c r="T163" s="541" t="str">
        <f>IF($B163="","",SUMPRODUCT(U97:$BD97,U28:$BD28))</f>
        <v/>
      </c>
      <c r="U163" s="541" t="str">
        <f>IF($B163="","",SUMPRODUCT(V97:$BD97,V28:$BD28))</f>
        <v/>
      </c>
      <c r="V163" s="541" t="str">
        <f>IF($B163="","",SUMPRODUCT(W97:$BD97,W28:$BD28))</f>
        <v/>
      </c>
      <c r="W163" s="541" t="str">
        <f>IF($B163="","",SUMPRODUCT(X97:$BD97,X28:$BD28))</f>
        <v/>
      </c>
      <c r="X163" s="541" t="str">
        <f>IF($B163="","",SUMPRODUCT(Y97:$BD97,Y28:$BD28))</f>
        <v/>
      </c>
      <c r="Y163" s="541" t="str">
        <f>IF($B163="","",SUMPRODUCT(Z97:$BD97,Z28:$BD28))</f>
        <v/>
      </c>
      <c r="Z163" s="541" t="str">
        <f>IF($B163="","",SUMPRODUCT(AA97:$BD97,AA28:$BD28))</f>
        <v/>
      </c>
      <c r="AA163" s="541" t="str">
        <f>IF($B163="","",SUMPRODUCT(AB97:$BD97,AB28:$BD28))</f>
        <v/>
      </c>
      <c r="AB163" s="541" t="str">
        <f>IF($B163="","",SUMPRODUCT(AC97:$BD97,AC28:$BD28))</f>
        <v/>
      </c>
      <c r="AC163" s="541" t="str">
        <f>IF($B163="","",SUMPRODUCT(AD97:$BD97,AD28:$BD28))</f>
        <v/>
      </c>
      <c r="AD163" s="541" t="str">
        <f>IF($B163="","",SUMPRODUCT(AE97:$BD97,AE28:$BD28))</f>
        <v/>
      </c>
      <c r="AE163" s="541" t="str">
        <f>IF($B163="","",SUMPRODUCT(AF97:$BD97,AF28:$BD28))</f>
        <v/>
      </c>
      <c r="AF163" s="541" t="str">
        <f>IF($B163="","",SUMPRODUCT(AG97:$BD97,AG28:$BD28))</f>
        <v/>
      </c>
      <c r="AG163" s="541" t="str">
        <f>IF($B163="","",SUMPRODUCT(AH97:$BD97,AH28:$BD28))</f>
        <v/>
      </c>
      <c r="AH163" s="541" t="str">
        <f>IF($B163="","",SUMPRODUCT(AI97:$BD97,AI28:$BD28))</f>
        <v/>
      </c>
      <c r="AI163" s="541" t="str">
        <f>IF($B163="","",SUMPRODUCT(AJ97:$BD97,AJ28:$BD28))</f>
        <v/>
      </c>
      <c r="AJ163" s="541" t="str">
        <f>IF($B163="","",SUMPRODUCT(AK97:$BD97,AK28:$BD28))</f>
        <v/>
      </c>
      <c r="AK163" s="541" t="str">
        <f>IF($B163="","",SUMPRODUCT(AL97:$BD97,AL28:$BD28))</f>
        <v/>
      </c>
      <c r="AL163" s="541" t="str">
        <f>IF($B163="","",SUMPRODUCT(AM97:$BD97,AM28:$BD28))</f>
        <v/>
      </c>
      <c r="AM163" s="541" t="str">
        <f>IF($B163="","",SUMPRODUCT(AN97:$BD97,AN28:$BD28))</f>
        <v/>
      </c>
      <c r="AN163" s="541" t="str">
        <f>IF($B163="","",SUMPRODUCT(AO97:$BD97,AO28:$BD28))</f>
        <v/>
      </c>
      <c r="AO163" s="541" t="str">
        <f>IF($B163="","",SUMPRODUCT(AP97:$BD97,AP28:$BD28))</f>
        <v/>
      </c>
      <c r="AP163" s="541" t="str">
        <f>IF($B163="","",SUMPRODUCT(AQ97:$BD97,AQ28:$BD28))</f>
        <v/>
      </c>
      <c r="AQ163" s="541" t="str">
        <f>IF($B163="","",SUMPRODUCT(AR97:$BD97,AR28:$BD28))</f>
        <v/>
      </c>
      <c r="AR163" s="541" t="str">
        <f>IF($B163="","",SUMPRODUCT(AS97:$BD97,AS28:$BD28))</f>
        <v/>
      </c>
      <c r="AS163" s="541" t="str">
        <f>IF($B163="","",SUMPRODUCT(AT97:$BD97,AT28:$BD28))</f>
        <v/>
      </c>
      <c r="AT163" s="541" t="str">
        <f>IF($B163="","",SUMPRODUCT(AU97:$BD97,AU28:$BD28))</f>
        <v/>
      </c>
      <c r="AU163" s="541" t="str">
        <f>IF($B163="","",SUMPRODUCT(AV97:$BD97,AV28:$BD28))</f>
        <v/>
      </c>
      <c r="AV163" s="541" t="str">
        <f>IF($B163="","",SUMPRODUCT(AW97:$BD97,AW28:$BD28))</f>
        <v/>
      </c>
      <c r="AW163" s="541" t="str">
        <f>IF($B163="","",SUMPRODUCT(AX97:$BD97,AX28:$BD28))</f>
        <v/>
      </c>
      <c r="AX163" s="541" t="str">
        <f>IF($B163="","",SUMPRODUCT(AY97:$BD97,AY28:$BD28))</f>
        <v/>
      </c>
      <c r="AY163" s="541" t="str">
        <f>IF($B163="","",SUMPRODUCT(AZ97:$BD97,AZ28:$BD28))</f>
        <v/>
      </c>
      <c r="AZ163" s="541" t="str">
        <f>IF($B163="","",SUMPRODUCT(BA97:$BD97,BA28:$BD28))</f>
        <v/>
      </c>
      <c r="BA163" s="541" t="str">
        <f>IF($B163="","",SUMPRODUCT(BB97:$BD97,BB28:$BD28))</f>
        <v/>
      </c>
      <c r="BB163" s="541" t="str">
        <f>IF($B163="","",SUMPRODUCT(BC97:$BD97,BC28:$BD28))</f>
        <v/>
      </c>
      <c r="BC163" s="541" t="str">
        <f t="shared" si="343"/>
        <v/>
      </c>
      <c r="BD163" s="541" t="str">
        <f t="shared" si="344"/>
        <v/>
      </c>
    </row>
    <row r="164" spans="1:56" ht="14.25" customHeight="1" x14ac:dyDescent="0.2">
      <c r="A164" s="513">
        <f t="shared" si="345"/>
        <v>13</v>
      </c>
      <c r="B164" s="18" t="str">
        <v/>
      </c>
      <c r="C164" s="18" t="str">
        <v/>
      </c>
      <c r="D164" s="31"/>
      <c r="E164" s="550"/>
      <c r="F164" s="541" t="str">
        <f>IF($B164="","",SUMPRODUCT(G98:$BD98,G29:$BD29))</f>
        <v/>
      </c>
      <c r="G164" s="541" t="str">
        <f>IF($B164="","",SUMPRODUCT(H98:$BD98,H29:$BD29))</f>
        <v/>
      </c>
      <c r="H164" s="541" t="str">
        <f>IF($B164="","",SUMPRODUCT(I98:$BD98,I29:$BD29))</f>
        <v/>
      </c>
      <c r="I164" s="541" t="str">
        <f>IF($B164="","",SUMPRODUCT(J98:$BD98,J29:$BD29))</f>
        <v/>
      </c>
      <c r="J164" s="541" t="str">
        <f>IF($B164="","",SUMPRODUCT(K98:$BD98,K29:$BD29))</f>
        <v/>
      </c>
      <c r="K164" s="541" t="str">
        <f>IF($B164="","",SUMPRODUCT(L98:$BD98,L29:$BD29))</f>
        <v/>
      </c>
      <c r="L164" s="541" t="str">
        <f>IF($B164="","",SUMPRODUCT(M98:$BD98,M29:$BD29))</f>
        <v/>
      </c>
      <c r="M164" s="541" t="str">
        <f>IF($B164="","",SUMPRODUCT(N98:$BD98,N29:$BD29))</f>
        <v/>
      </c>
      <c r="N164" s="541" t="str">
        <f>IF($B164="","",SUMPRODUCT(O98:$BD98,O29:$BD29))</f>
        <v/>
      </c>
      <c r="O164" s="541" t="str">
        <f>IF($B164="","",SUMPRODUCT(P98:$BD98,P29:$BD29))</f>
        <v/>
      </c>
      <c r="P164" s="541" t="str">
        <f>IF($B164="","",SUMPRODUCT(Q98:$BD98,Q29:$BD29))</f>
        <v/>
      </c>
      <c r="Q164" s="541" t="str">
        <f>IF($B164="","",SUMPRODUCT(R98:$BD98,R29:$BD29))</f>
        <v/>
      </c>
      <c r="R164" s="541" t="str">
        <f>IF($B164="","",SUMPRODUCT(S98:$BD98,S29:$BD29))</f>
        <v/>
      </c>
      <c r="S164" s="541" t="str">
        <f>IF($B164="","",SUMPRODUCT(T98:$BD98,T29:$BD29))</f>
        <v/>
      </c>
      <c r="T164" s="541" t="str">
        <f>IF($B164="","",SUMPRODUCT(U98:$BD98,U29:$BD29))</f>
        <v/>
      </c>
      <c r="U164" s="541" t="str">
        <f>IF($B164="","",SUMPRODUCT(V98:$BD98,V29:$BD29))</f>
        <v/>
      </c>
      <c r="V164" s="541" t="str">
        <f>IF($B164="","",SUMPRODUCT(W98:$BD98,W29:$BD29))</f>
        <v/>
      </c>
      <c r="W164" s="541" t="str">
        <f>IF($B164="","",SUMPRODUCT(X98:$BD98,X29:$BD29))</f>
        <v/>
      </c>
      <c r="X164" s="541" t="str">
        <f>IF($B164="","",SUMPRODUCT(Y98:$BD98,Y29:$BD29))</f>
        <v/>
      </c>
      <c r="Y164" s="541" t="str">
        <f>IF($B164="","",SUMPRODUCT(Z98:$BD98,Z29:$BD29))</f>
        <v/>
      </c>
      <c r="Z164" s="541" t="str">
        <f>IF($B164="","",SUMPRODUCT(AA98:$BD98,AA29:$BD29))</f>
        <v/>
      </c>
      <c r="AA164" s="541" t="str">
        <f>IF($B164="","",SUMPRODUCT(AB98:$BD98,AB29:$BD29))</f>
        <v/>
      </c>
      <c r="AB164" s="541" t="str">
        <f>IF($B164="","",SUMPRODUCT(AC98:$BD98,AC29:$BD29))</f>
        <v/>
      </c>
      <c r="AC164" s="541" t="str">
        <f>IF($B164="","",SUMPRODUCT(AD98:$BD98,AD29:$BD29))</f>
        <v/>
      </c>
      <c r="AD164" s="541" t="str">
        <f>IF($B164="","",SUMPRODUCT(AE98:$BD98,AE29:$BD29))</f>
        <v/>
      </c>
      <c r="AE164" s="541" t="str">
        <f>IF($B164="","",SUMPRODUCT(AF98:$BD98,AF29:$BD29))</f>
        <v/>
      </c>
      <c r="AF164" s="541" t="str">
        <f>IF($B164="","",SUMPRODUCT(AG98:$BD98,AG29:$BD29))</f>
        <v/>
      </c>
      <c r="AG164" s="541" t="str">
        <f>IF($B164="","",SUMPRODUCT(AH98:$BD98,AH29:$BD29))</f>
        <v/>
      </c>
      <c r="AH164" s="541" t="str">
        <f>IF($B164="","",SUMPRODUCT(AI98:$BD98,AI29:$BD29))</f>
        <v/>
      </c>
      <c r="AI164" s="541" t="str">
        <f>IF($B164="","",SUMPRODUCT(AJ98:$BD98,AJ29:$BD29))</f>
        <v/>
      </c>
      <c r="AJ164" s="541" t="str">
        <f>IF($B164="","",SUMPRODUCT(AK98:$BD98,AK29:$BD29))</f>
        <v/>
      </c>
      <c r="AK164" s="541" t="str">
        <f>IF($B164="","",SUMPRODUCT(AL98:$BD98,AL29:$BD29))</f>
        <v/>
      </c>
      <c r="AL164" s="541" t="str">
        <f>IF($B164="","",SUMPRODUCT(AM98:$BD98,AM29:$BD29))</f>
        <v/>
      </c>
      <c r="AM164" s="541" t="str">
        <f>IF($B164="","",SUMPRODUCT(AN98:$BD98,AN29:$BD29))</f>
        <v/>
      </c>
      <c r="AN164" s="541" t="str">
        <f>IF($B164="","",SUMPRODUCT(AO98:$BD98,AO29:$BD29))</f>
        <v/>
      </c>
      <c r="AO164" s="541" t="str">
        <f>IF($B164="","",SUMPRODUCT(AP98:$BD98,AP29:$BD29))</f>
        <v/>
      </c>
      <c r="AP164" s="541" t="str">
        <f>IF($B164="","",SUMPRODUCT(AQ98:$BD98,AQ29:$BD29))</f>
        <v/>
      </c>
      <c r="AQ164" s="541" t="str">
        <f>IF($B164="","",SUMPRODUCT(AR98:$BD98,AR29:$BD29))</f>
        <v/>
      </c>
      <c r="AR164" s="541" t="str">
        <f>IF($B164="","",SUMPRODUCT(AS98:$BD98,AS29:$BD29))</f>
        <v/>
      </c>
      <c r="AS164" s="541" t="str">
        <f>IF($B164="","",SUMPRODUCT(AT98:$BD98,AT29:$BD29))</f>
        <v/>
      </c>
      <c r="AT164" s="541" t="str">
        <f>IF($B164="","",SUMPRODUCT(AU98:$BD98,AU29:$BD29))</f>
        <v/>
      </c>
      <c r="AU164" s="541" t="str">
        <f>IF($B164="","",SUMPRODUCT(AV98:$BD98,AV29:$BD29))</f>
        <v/>
      </c>
      <c r="AV164" s="541" t="str">
        <f>IF($B164="","",SUMPRODUCT(AW98:$BD98,AW29:$BD29))</f>
        <v/>
      </c>
      <c r="AW164" s="541" t="str">
        <f>IF($B164="","",SUMPRODUCT(AX98:$BD98,AX29:$BD29))</f>
        <v/>
      </c>
      <c r="AX164" s="541" t="str">
        <f>IF($B164="","",SUMPRODUCT(AY98:$BD98,AY29:$BD29))</f>
        <v/>
      </c>
      <c r="AY164" s="541" t="str">
        <f>IF($B164="","",SUMPRODUCT(AZ98:$BD98,AZ29:$BD29))</f>
        <v/>
      </c>
      <c r="AZ164" s="541" t="str">
        <f>IF($B164="","",SUMPRODUCT(BA98:$BD98,BA29:$BD29))</f>
        <v/>
      </c>
      <c r="BA164" s="541" t="str">
        <f>IF($B164="","",SUMPRODUCT(BB98:$BD98,BB29:$BD29))</f>
        <v/>
      </c>
      <c r="BB164" s="541" t="str">
        <f>IF($B164="","",SUMPRODUCT(BC98:$BD98,BC29:$BD29))</f>
        <v/>
      </c>
      <c r="BC164" s="541" t="str">
        <f t="shared" si="343"/>
        <v/>
      </c>
      <c r="BD164" s="541" t="str">
        <f t="shared" si="344"/>
        <v/>
      </c>
    </row>
    <row r="165" spans="1:56" ht="14.25" customHeight="1" x14ac:dyDescent="0.2">
      <c r="A165" s="513">
        <f t="shared" si="345"/>
        <v>14</v>
      </c>
      <c r="B165" s="18" t="str">
        <v/>
      </c>
      <c r="C165" s="18" t="str">
        <v/>
      </c>
      <c r="D165" s="31"/>
      <c r="E165" s="550"/>
      <c r="F165" s="541" t="str">
        <f>IF($B165="","",SUMPRODUCT(G99:$BD99,G30:$BD30))</f>
        <v/>
      </c>
      <c r="G165" s="541" t="str">
        <f>IF($B165="","",SUMPRODUCT(H99:$BD99,H30:$BD30))</f>
        <v/>
      </c>
      <c r="H165" s="541" t="str">
        <f>IF($B165="","",SUMPRODUCT(I99:$BD99,I30:$BD30))</f>
        <v/>
      </c>
      <c r="I165" s="541" t="str">
        <f>IF($B165="","",SUMPRODUCT(J99:$BD99,J30:$BD30))</f>
        <v/>
      </c>
      <c r="J165" s="541" t="str">
        <f>IF($B165="","",SUMPRODUCT(K99:$BD99,K30:$BD30))</f>
        <v/>
      </c>
      <c r="K165" s="541" t="str">
        <f>IF($B165="","",SUMPRODUCT(L99:$BD99,L30:$BD30))</f>
        <v/>
      </c>
      <c r="L165" s="541" t="str">
        <f>IF($B165="","",SUMPRODUCT(M99:$BD99,M30:$BD30))</f>
        <v/>
      </c>
      <c r="M165" s="541" t="str">
        <f>IF($B165="","",SUMPRODUCT(N99:$BD99,N30:$BD30))</f>
        <v/>
      </c>
      <c r="N165" s="541" t="str">
        <f>IF($B165="","",SUMPRODUCT(O99:$BD99,O30:$BD30))</f>
        <v/>
      </c>
      <c r="O165" s="541" t="str">
        <f>IF($B165="","",SUMPRODUCT(P99:$BD99,P30:$BD30))</f>
        <v/>
      </c>
      <c r="P165" s="541" t="str">
        <f>IF($B165="","",SUMPRODUCT(Q99:$BD99,Q30:$BD30))</f>
        <v/>
      </c>
      <c r="Q165" s="541" t="str">
        <f>IF($B165="","",SUMPRODUCT(R99:$BD99,R30:$BD30))</f>
        <v/>
      </c>
      <c r="R165" s="541" t="str">
        <f>IF($B165="","",SUMPRODUCT(S99:$BD99,S30:$BD30))</f>
        <v/>
      </c>
      <c r="S165" s="541" t="str">
        <f>IF($B165="","",SUMPRODUCT(T99:$BD99,T30:$BD30))</f>
        <v/>
      </c>
      <c r="T165" s="541" t="str">
        <f>IF($B165="","",SUMPRODUCT(U99:$BD99,U30:$BD30))</f>
        <v/>
      </c>
      <c r="U165" s="541" t="str">
        <f>IF($B165="","",SUMPRODUCT(V99:$BD99,V30:$BD30))</f>
        <v/>
      </c>
      <c r="V165" s="541" t="str">
        <f>IF($B165="","",SUMPRODUCT(W99:$BD99,W30:$BD30))</f>
        <v/>
      </c>
      <c r="W165" s="541" t="str">
        <f>IF($B165="","",SUMPRODUCT(X99:$BD99,X30:$BD30))</f>
        <v/>
      </c>
      <c r="X165" s="541" t="str">
        <f>IF($B165="","",SUMPRODUCT(Y99:$BD99,Y30:$BD30))</f>
        <v/>
      </c>
      <c r="Y165" s="541" t="str">
        <f>IF($B165="","",SUMPRODUCT(Z99:$BD99,Z30:$BD30))</f>
        <v/>
      </c>
      <c r="Z165" s="541" t="str">
        <f>IF($B165="","",SUMPRODUCT(AA99:$BD99,AA30:$BD30))</f>
        <v/>
      </c>
      <c r="AA165" s="541" t="str">
        <f>IF($B165="","",SUMPRODUCT(AB99:$BD99,AB30:$BD30))</f>
        <v/>
      </c>
      <c r="AB165" s="541" t="str">
        <f>IF($B165="","",SUMPRODUCT(AC99:$BD99,AC30:$BD30))</f>
        <v/>
      </c>
      <c r="AC165" s="541" t="str">
        <f>IF($B165="","",SUMPRODUCT(AD99:$BD99,AD30:$BD30))</f>
        <v/>
      </c>
      <c r="AD165" s="541" t="str">
        <f>IF($B165="","",SUMPRODUCT(AE99:$BD99,AE30:$BD30))</f>
        <v/>
      </c>
      <c r="AE165" s="541" t="str">
        <f>IF($B165="","",SUMPRODUCT(AF99:$BD99,AF30:$BD30))</f>
        <v/>
      </c>
      <c r="AF165" s="541" t="str">
        <f>IF($B165="","",SUMPRODUCT(AG99:$BD99,AG30:$BD30))</f>
        <v/>
      </c>
      <c r="AG165" s="541" t="str">
        <f>IF($B165="","",SUMPRODUCT(AH99:$BD99,AH30:$BD30))</f>
        <v/>
      </c>
      <c r="AH165" s="541" t="str">
        <f>IF($B165="","",SUMPRODUCT(AI99:$BD99,AI30:$BD30))</f>
        <v/>
      </c>
      <c r="AI165" s="541" t="str">
        <f>IF($B165="","",SUMPRODUCT(AJ99:$BD99,AJ30:$BD30))</f>
        <v/>
      </c>
      <c r="AJ165" s="541" t="str">
        <f>IF($B165="","",SUMPRODUCT(AK99:$BD99,AK30:$BD30))</f>
        <v/>
      </c>
      <c r="AK165" s="541" t="str">
        <f>IF($B165="","",SUMPRODUCT(AL99:$BD99,AL30:$BD30))</f>
        <v/>
      </c>
      <c r="AL165" s="541" t="str">
        <f>IF($B165="","",SUMPRODUCT(AM99:$BD99,AM30:$BD30))</f>
        <v/>
      </c>
      <c r="AM165" s="541" t="str">
        <f>IF($B165="","",SUMPRODUCT(AN99:$BD99,AN30:$BD30))</f>
        <v/>
      </c>
      <c r="AN165" s="541" t="str">
        <f>IF($B165="","",SUMPRODUCT(AO99:$BD99,AO30:$BD30))</f>
        <v/>
      </c>
      <c r="AO165" s="541" t="str">
        <f>IF($B165="","",SUMPRODUCT(AP99:$BD99,AP30:$BD30))</f>
        <v/>
      </c>
      <c r="AP165" s="541" t="str">
        <f>IF($B165="","",SUMPRODUCT(AQ99:$BD99,AQ30:$BD30))</f>
        <v/>
      </c>
      <c r="AQ165" s="541" t="str">
        <f>IF($B165="","",SUMPRODUCT(AR99:$BD99,AR30:$BD30))</f>
        <v/>
      </c>
      <c r="AR165" s="541" t="str">
        <f>IF($B165="","",SUMPRODUCT(AS99:$BD99,AS30:$BD30))</f>
        <v/>
      </c>
      <c r="AS165" s="541" t="str">
        <f>IF($B165="","",SUMPRODUCT(AT99:$BD99,AT30:$BD30))</f>
        <v/>
      </c>
      <c r="AT165" s="541" t="str">
        <f>IF($B165="","",SUMPRODUCT(AU99:$BD99,AU30:$BD30))</f>
        <v/>
      </c>
      <c r="AU165" s="541" t="str">
        <f>IF($B165="","",SUMPRODUCT(AV99:$BD99,AV30:$BD30))</f>
        <v/>
      </c>
      <c r="AV165" s="541" t="str">
        <f>IF($B165="","",SUMPRODUCT(AW99:$BD99,AW30:$BD30))</f>
        <v/>
      </c>
      <c r="AW165" s="541" t="str">
        <f>IF($B165="","",SUMPRODUCT(AX99:$BD99,AX30:$BD30))</f>
        <v/>
      </c>
      <c r="AX165" s="541" t="str">
        <f>IF($B165="","",SUMPRODUCT(AY99:$BD99,AY30:$BD30))</f>
        <v/>
      </c>
      <c r="AY165" s="541" t="str">
        <f>IF($B165="","",SUMPRODUCT(AZ99:$BD99,AZ30:$BD30))</f>
        <v/>
      </c>
      <c r="AZ165" s="541" t="str">
        <f>IF($B165="","",SUMPRODUCT(BA99:$BD99,BA30:$BD30))</f>
        <v/>
      </c>
      <c r="BA165" s="541" t="str">
        <f>IF($B165="","",SUMPRODUCT(BB99:$BD99,BB30:$BD30))</f>
        <v/>
      </c>
      <c r="BB165" s="541" t="str">
        <f>IF($B165="","",SUMPRODUCT(BC99:$BD99,BC30:$BD30))</f>
        <v/>
      </c>
      <c r="BC165" s="541" t="str">
        <f t="shared" si="343"/>
        <v/>
      </c>
      <c r="BD165" s="541" t="str">
        <f t="shared" si="344"/>
        <v/>
      </c>
    </row>
    <row r="166" spans="1:56" ht="14.25" customHeight="1" x14ac:dyDescent="0.2">
      <c r="A166" s="513">
        <f t="shared" si="345"/>
        <v>15</v>
      </c>
      <c r="B166" s="18" t="str">
        <v/>
      </c>
      <c r="C166" s="18" t="str">
        <v/>
      </c>
      <c r="D166" s="31"/>
      <c r="E166" s="550"/>
      <c r="F166" s="541" t="str">
        <f>IF($B166="","",SUMPRODUCT(G100:$BD100,G31:$BD31))</f>
        <v/>
      </c>
      <c r="G166" s="541" t="str">
        <f>IF($B166="","",SUMPRODUCT(H100:$BD100,H31:$BD31))</f>
        <v/>
      </c>
      <c r="H166" s="541" t="str">
        <f>IF($B166="","",SUMPRODUCT(I100:$BD100,I31:$BD31))</f>
        <v/>
      </c>
      <c r="I166" s="541" t="str">
        <f>IF($B166="","",SUMPRODUCT(J100:$BD100,J31:$BD31))</f>
        <v/>
      </c>
      <c r="J166" s="541" t="str">
        <f>IF($B166="","",SUMPRODUCT(K100:$BD100,K31:$BD31))</f>
        <v/>
      </c>
      <c r="K166" s="541" t="str">
        <f>IF($B166="","",SUMPRODUCT(L100:$BD100,L31:$BD31))</f>
        <v/>
      </c>
      <c r="L166" s="541" t="str">
        <f>IF($B166="","",SUMPRODUCT(M100:$BD100,M31:$BD31))</f>
        <v/>
      </c>
      <c r="M166" s="541" t="str">
        <f>IF($B166="","",SUMPRODUCT(N100:$BD100,N31:$BD31))</f>
        <v/>
      </c>
      <c r="N166" s="541" t="str">
        <f>IF($B166="","",SUMPRODUCT(O100:$BD100,O31:$BD31))</f>
        <v/>
      </c>
      <c r="O166" s="541" t="str">
        <f>IF($B166="","",SUMPRODUCT(P100:$BD100,P31:$BD31))</f>
        <v/>
      </c>
      <c r="P166" s="541" t="str">
        <f>IF($B166="","",SUMPRODUCT(Q100:$BD100,Q31:$BD31))</f>
        <v/>
      </c>
      <c r="Q166" s="541" t="str">
        <f>IF($B166="","",SUMPRODUCT(R100:$BD100,R31:$BD31))</f>
        <v/>
      </c>
      <c r="R166" s="541" t="str">
        <f>IF($B166="","",SUMPRODUCT(S100:$BD100,S31:$BD31))</f>
        <v/>
      </c>
      <c r="S166" s="541" t="str">
        <f>IF($B166="","",SUMPRODUCT(T100:$BD100,T31:$BD31))</f>
        <v/>
      </c>
      <c r="T166" s="541" t="str">
        <f>IF($B166="","",SUMPRODUCT(U100:$BD100,U31:$BD31))</f>
        <v/>
      </c>
      <c r="U166" s="541" t="str">
        <f>IF($B166="","",SUMPRODUCT(V100:$BD100,V31:$BD31))</f>
        <v/>
      </c>
      <c r="V166" s="541" t="str">
        <f>IF($B166="","",SUMPRODUCT(W100:$BD100,W31:$BD31))</f>
        <v/>
      </c>
      <c r="W166" s="541" t="str">
        <f>IF($B166="","",SUMPRODUCT(X100:$BD100,X31:$BD31))</f>
        <v/>
      </c>
      <c r="X166" s="541" t="str">
        <f>IF($B166="","",SUMPRODUCT(Y100:$BD100,Y31:$BD31))</f>
        <v/>
      </c>
      <c r="Y166" s="541" t="str">
        <f>IF($B166="","",SUMPRODUCT(Z100:$BD100,Z31:$BD31))</f>
        <v/>
      </c>
      <c r="Z166" s="541" t="str">
        <f>IF($B166="","",SUMPRODUCT(AA100:$BD100,AA31:$BD31))</f>
        <v/>
      </c>
      <c r="AA166" s="541" t="str">
        <f>IF($B166="","",SUMPRODUCT(AB100:$BD100,AB31:$BD31))</f>
        <v/>
      </c>
      <c r="AB166" s="541" t="str">
        <f>IF($B166="","",SUMPRODUCT(AC100:$BD100,AC31:$BD31))</f>
        <v/>
      </c>
      <c r="AC166" s="541" t="str">
        <f>IF($B166="","",SUMPRODUCT(AD100:$BD100,AD31:$BD31))</f>
        <v/>
      </c>
      <c r="AD166" s="541" t="str">
        <f>IF($B166="","",SUMPRODUCT(AE100:$BD100,AE31:$BD31))</f>
        <v/>
      </c>
      <c r="AE166" s="541" t="str">
        <f>IF($B166="","",SUMPRODUCT(AF100:$BD100,AF31:$BD31))</f>
        <v/>
      </c>
      <c r="AF166" s="541" t="str">
        <f>IF($B166="","",SUMPRODUCT(AG100:$BD100,AG31:$BD31))</f>
        <v/>
      </c>
      <c r="AG166" s="541" t="str">
        <f>IF($B166="","",SUMPRODUCT(AH100:$BD100,AH31:$BD31))</f>
        <v/>
      </c>
      <c r="AH166" s="541" t="str">
        <f>IF($B166="","",SUMPRODUCT(AI100:$BD100,AI31:$BD31))</f>
        <v/>
      </c>
      <c r="AI166" s="541" t="str">
        <f>IF($B166="","",SUMPRODUCT(AJ100:$BD100,AJ31:$BD31))</f>
        <v/>
      </c>
      <c r="AJ166" s="541" t="str">
        <f>IF($B166="","",SUMPRODUCT(AK100:$BD100,AK31:$BD31))</f>
        <v/>
      </c>
      <c r="AK166" s="541" t="str">
        <f>IF($B166="","",SUMPRODUCT(AL100:$BD100,AL31:$BD31))</f>
        <v/>
      </c>
      <c r="AL166" s="541" t="str">
        <f>IF($B166="","",SUMPRODUCT(AM100:$BD100,AM31:$BD31))</f>
        <v/>
      </c>
      <c r="AM166" s="541" t="str">
        <f>IF($B166="","",SUMPRODUCT(AN100:$BD100,AN31:$BD31))</f>
        <v/>
      </c>
      <c r="AN166" s="541" t="str">
        <f>IF($B166="","",SUMPRODUCT(AO100:$BD100,AO31:$BD31))</f>
        <v/>
      </c>
      <c r="AO166" s="541" t="str">
        <f>IF($B166="","",SUMPRODUCT(AP100:$BD100,AP31:$BD31))</f>
        <v/>
      </c>
      <c r="AP166" s="541" t="str">
        <f>IF($B166="","",SUMPRODUCT(AQ100:$BD100,AQ31:$BD31))</f>
        <v/>
      </c>
      <c r="AQ166" s="541" t="str">
        <f>IF($B166="","",SUMPRODUCT(AR100:$BD100,AR31:$BD31))</f>
        <v/>
      </c>
      <c r="AR166" s="541" t="str">
        <f>IF($B166="","",SUMPRODUCT(AS100:$BD100,AS31:$BD31))</f>
        <v/>
      </c>
      <c r="AS166" s="541" t="str">
        <f>IF($B166="","",SUMPRODUCT(AT100:$BD100,AT31:$BD31))</f>
        <v/>
      </c>
      <c r="AT166" s="541" t="str">
        <f>IF($B166="","",SUMPRODUCT(AU100:$BD100,AU31:$BD31))</f>
        <v/>
      </c>
      <c r="AU166" s="541" t="str">
        <f>IF($B166="","",SUMPRODUCT(AV100:$BD100,AV31:$BD31))</f>
        <v/>
      </c>
      <c r="AV166" s="541" t="str">
        <f>IF($B166="","",SUMPRODUCT(AW100:$BD100,AW31:$BD31))</f>
        <v/>
      </c>
      <c r="AW166" s="541" t="str">
        <f>IF($B166="","",SUMPRODUCT(AX100:$BD100,AX31:$BD31))</f>
        <v/>
      </c>
      <c r="AX166" s="541" t="str">
        <f>IF($B166="","",SUMPRODUCT(AY100:$BD100,AY31:$BD31))</f>
        <v/>
      </c>
      <c r="AY166" s="541" t="str">
        <f>IF($B166="","",SUMPRODUCT(AZ100:$BD100,AZ31:$BD31))</f>
        <v/>
      </c>
      <c r="AZ166" s="541" t="str">
        <f>IF($B166="","",SUMPRODUCT(BA100:$BD100,BA31:$BD31))</f>
        <v/>
      </c>
      <c r="BA166" s="541" t="str">
        <f>IF($B166="","",SUMPRODUCT(BB100:$BD100,BB31:$BD31))</f>
        <v/>
      </c>
      <c r="BB166" s="541" t="str">
        <f>IF($B166="","",SUMPRODUCT(BC100:$BD100,BC31:$BD31))</f>
        <v/>
      </c>
      <c r="BC166" s="541" t="str">
        <f t="shared" si="343"/>
        <v/>
      </c>
      <c r="BD166" s="541" t="str">
        <f t="shared" si="344"/>
        <v/>
      </c>
    </row>
    <row r="167" spans="1:56" ht="14.25" customHeight="1" x14ac:dyDescent="0.2">
      <c r="A167" s="513">
        <f t="shared" si="345"/>
        <v>16</v>
      </c>
      <c r="B167" s="18" t="str">
        <v/>
      </c>
      <c r="C167" s="18" t="str">
        <v/>
      </c>
      <c r="D167" s="31"/>
      <c r="E167" s="550"/>
      <c r="F167" s="541" t="str">
        <f>IF($B167="","",SUMPRODUCT(G101:$BD101,G32:$BD32))</f>
        <v/>
      </c>
      <c r="G167" s="541" t="str">
        <f>IF($B167="","",SUMPRODUCT(H101:$BD101,H32:$BD32))</f>
        <v/>
      </c>
      <c r="H167" s="541" t="str">
        <f>IF($B167="","",SUMPRODUCT(I101:$BD101,I32:$BD32))</f>
        <v/>
      </c>
      <c r="I167" s="541" t="str">
        <f>IF($B167="","",SUMPRODUCT(J101:$BD101,J32:$BD32))</f>
        <v/>
      </c>
      <c r="J167" s="541" t="str">
        <f>IF($B167="","",SUMPRODUCT(K101:$BD101,K32:$BD32))</f>
        <v/>
      </c>
      <c r="K167" s="541" t="str">
        <f>IF($B167="","",SUMPRODUCT(L101:$BD101,L32:$BD32))</f>
        <v/>
      </c>
      <c r="L167" s="541" t="str">
        <f>IF($B167="","",SUMPRODUCT(M101:$BD101,M32:$BD32))</f>
        <v/>
      </c>
      <c r="M167" s="541" t="str">
        <f>IF($B167="","",SUMPRODUCT(N101:$BD101,N32:$BD32))</f>
        <v/>
      </c>
      <c r="N167" s="541" t="str">
        <f>IF($B167="","",SUMPRODUCT(O101:$BD101,O32:$BD32))</f>
        <v/>
      </c>
      <c r="O167" s="541" t="str">
        <f>IF($B167="","",SUMPRODUCT(P101:$BD101,P32:$BD32))</f>
        <v/>
      </c>
      <c r="P167" s="541" t="str">
        <f>IF($B167="","",SUMPRODUCT(Q101:$BD101,Q32:$BD32))</f>
        <v/>
      </c>
      <c r="Q167" s="541" t="str">
        <f>IF($B167="","",SUMPRODUCT(R101:$BD101,R32:$BD32))</f>
        <v/>
      </c>
      <c r="R167" s="541" t="str">
        <f>IF($B167="","",SUMPRODUCT(S101:$BD101,S32:$BD32))</f>
        <v/>
      </c>
      <c r="S167" s="541" t="str">
        <f>IF($B167="","",SUMPRODUCT(T101:$BD101,T32:$BD32))</f>
        <v/>
      </c>
      <c r="T167" s="541" t="str">
        <f>IF($B167="","",SUMPRODUCT(U101:$BD101,U32:$BD32))</f>
        <v/>
      </c>
      <c r="U167" s="541" t="str">
        <f>IF($B167="","",SUMPRODUCT(V101:$BD101,V32:$BD32))</f>
        <v/>
      </c>
      <c r="V167" s="541" t="str">
        <f>IF($B167="","",SUMPRODUCT(W101:$BD101,W32:$BD32))</f>
        <v/>
      </c>
      <c r="W167" s="541" t="str">
        <f>IF($B167="","",SUMPRODUCT(X101:$BD101,X32:$BD32))</f>
        <v/>
      </c>
      <c r="X167" s="541" t="str">
        <f>IF($B167="","",SUMPRODUCT(Y101:$BD101,Y32:$BD32))</f>
        <v/>
      </c>
      <c r="Y167" s="541" t="str">
        <f>IF($B167="","",SUMPRODUCT(Z101:$BD101,Z32:$BD32))</f>
        <v/>
      </c>
      <c r="Z167" s="541" t="str">
        <f>IF($B167="","",SUMPRODUCT(AA101:$BD101,AA32:$BD32))</f>
        <v/>
      </c>
      <c r="AA167" s="541" t="str">
        <f>IF($B167="","",SUMPRODUCT(AB101:$BD101,AB32:$BD32))</f>
        <v/>
      </c>
      <c r="AB167" s="541" t="str">
        <f>IF($B167="","",SUMPRODUCT(AC101:$BD101,AC32:$BD32))</f>
        <v/>
      </c>
      <c r="AC167" s="541" t="str">
        <f>IF($B167="","",SUMPRODUCT(AD101:$BD101,AD32:$BD32))</f>
        <v/>
      </c>
      <c r="AD167" s="541" t="str">
        <f>IF($B167="","",SUMPRODUCT(AE101:$BD101,AE32:$BD32))</f>
        <v/>
      </c>
      <c r="AE167" s="541" t="str">
        <f>IF($B167="","",SUMPRODUCT(AF101:$BD101,AF32:$BD32))</f>
        <v/>
      </c>
      <c r="AF167" s="541" t="str">
        <f>IF($B167="","",SUMPRODUCT(AG101:$BD101,AG32:$BD32))</f>
        <v/>
      </c>
      <c r="AG167" s="541" t="str">
        <f>IF($B167="","",SUMPRODUCT(AH101:$BD101,AH32:$BD32))</f>
        <v/>
      </c>
      <c r="AH167" s="541" t="str">
        <f>IF($B167="","",SUMPRODUCT(AI101:$BD101,AI32:$BD32))</f>
        <v/>
      </c>
      <c r="AI167" s="541" t="str">
        <f>IF($B167="","",SUMPRODUCT(AJ101:$BD101,AJ32:$BD32))</f>
        <v/>
      </c>
      <c r="AJ167" s="541" t="str">
        <f>IF($B167="","",SUMPRODUCT(AK101:$BD101,AK32:$BD32))</f>
        <v/>
      </c>
      <c r="AK167" s="541" t="str">
        <f>IF($B167="","",SUMPRODUCT(AL101:$BD101,AL32:$BD32))</f>
        <v/>
      </c>
      <c r="AL167" s="541" t="str">
        <f>IF($B167="","",SUMPRODUCT(AM101:$BD101,AM32:$BD32))</f>
        <v/>
      </c>
      <c r="AM167" s="541" t="str">
        <f>IF($B167="","",SUMPRODUCT(AN101:$BD101,AN32:$BD32))</f>
        <v/>
      </c>
      <c r="AN167" s="541" t="str">
        <f>IF($B167="","",SUMPRODUCT(AO101:$BD101,AO32:$BD32))</f>
        <v/>
      </c>
      <c r="AO167" s="541" t="str">
        <f>IF($B167="","",SUMPRODUCT(AP101:$BD101,AP32:$BD32))</f>
        <v/>
      </c>
      <c r="AP167" s="541" t="str">
        <f>IF($B167="","",SUMPRODUCT(AQ101:$BD101,AQ32:$BD32))</f>
        <v/>
      </c>
      <c r="AQ167" s="541" t="str">
        <f>IF($B167="","",SUMPRODUCT(AR101:$BD101,AR32:$BD32))</f>
        <v/>
      </c>
      <c r="AR167" s="541" t="str">
        <f>IF($B167="","",SUMPRODUCT(AS101:$BD101,AS32:$BD32))</f>
        <v/>
      </c>
      <c r="AS167" s="541" t="str">
        <f>IF($B167="","",SUMPRODUCT(AT101:$BD101,AT32:$BD32))</f>
        <v/>
      </c>
      <c r="AT167" s="541" t="str">
        <f>IF($B167="","",SUMPRODUCT(AU101:$BD101,AU32:$BD32))</f>
        <v/>
      </c>
      <c r="AU167" s="541" t="str">
        <f>IF($B167="","",SUMPRODUCT(AV101:$BD101,AV32:$BD32))</f>
        <v/>
      </c>
      <c r="AV167" s="541" t="str">
        <f>IF($B167="","",SUMPRODUCT(AW101:$BD101,AW32:$BD32))</f>
        <v/>
      </c>
      <c r="AW167" s="541" t="str">
        <f>IF($B167="","",SUMPRODUCT(AX101:$BD101,AX32:$BD32))</f>
        <v/>
      </c>
      <c r="AX167" s="541" t="str">
        <f>IF($B167="","",SUMPRODUCT(AY101:$BD101,AY32:$BD32))</f>
        <v/>
      </c>
      <c r="AY167" s="541" t="str">
        <f>IF($B167="","",SUMPRODUCT(AZ101:$BD101,AZ32:$BD32))</f>
        <v/>
      </c>
      <c r="AZ167" s="541" t="str">
        <f>IF($B167="","",SUMPRODUCT(BA101:$BD101,BA32:$BD32))</f>
        <v/>
      </c>
      <c r="BA167" s="541" t="str">
        <f>IF($B167="","",SUMPRODUCT(BB101:$BD101,BB32:$BD32))</f>
        <v/>
      </c>
      <c r="BB167" s="541" t="str">
        <f>IF($B167="","",SUMPRODUCT(BC101:$BD101,BC32:$BD32))</f>
        <v/>
      </c>
      <c r="BC167" s="541" t="str">
        <f t="shared" si="343"/>
        <v/>
      </c>
      <c r="BD167" s="541" t="str">
        <f t="shared" si="344"/>
        <v/>
      </c>
    </row>
    <row r="168" spans="1:56" ht="14.25" customHeight="1" x14ac:dyDescent="0.2">
      <c r="A168" s="513">
        <f t="shared" si="345"/>
        <v>17</v>
      </c>
      <c r="B168" s="18" t="str">
        <v/>
      </c>
      <c r="C168" s="18" t="str">
        <v/>
      </c>
      <c r="D168" s="31"/>
      <c r="E168" s="550"/>
      <c r="F168" s="541" t="str">
        <f>IF($B168="","",SUMPRODUCT(G102:$BD102,G33:$BD33))</f>
        <v/>
      </c>
      <c r="G168" s="541" t="str">
        <f>IF($B168="","",SUMPRODUCT(H102:$BD102,H33:$BD33))</f>
        <v/>
      </c>
      <c r="H168" s="541" t="str">
        <f>IF($B168="","",SUMPRODUCT(I102:$BD102,I33:$BD33))</f>
        <v/>
      </c>
      <c r="I168" s="541" t="str">
        <f>IF($B168="","",SUMPRODUCT(J102:$BD102,J33:$BD33))</f>
        <v/>
      </c>
      <c r="J168" s="541" t="str">
        <f>IF($B168="","",SUMPRODUCT(K102:$BD102,K33:$BD33))</f>
        <v/>
      </c>
      <c r="K168" s="541" t="str">
        <f>IF($B168="","",SUMPRODUCT(L102:$BD102,L33:$BD33))</f>
        <v/>
      </c>
      <c r="L168" s="541" t="str">
        <f>IF($B168="","",SUMPRODUCT(M102:$BD102,M33:$BD33))</f>
        <v/>
      </c>
      <c r="M168" s="541" t="str">
        <f>IF($B168="","",SUMPRODUCT(N102:$BD102,N33:$BD33))</f>
        <v/>
      </c>
      <c r="N168" s="541" t="str">
        <f>IF($B168="","",SUMPRODUCT(O102:$BD102,O33:$BD33))</f>
        <v/>
      </c>
      <c r="O168" s="541" t="str">
        <f>IF($B168="","",SUMPRODUCT(P102:$BD102,P33:$BD33))</f>
        <v/>
      </c>
      <c r="P168" s="541" t="str">
        <f>IF($B168="","",SUMPRODUCT(Q102:$BD102,Q33:$BD33))</f>
        <v/>
      </c>
      <c r="Q168" s="541" t="str">
        <f>IF($B168="","",SUMPRODUCT(R102:$BD102,R33:$BD33))</f>
        <v/>
      </c>
      <c r="R168" s="541" t="str">
        <f>IF($B168="","",SUMPRODUCT(S102:$BD102,S33:$BD33))</f>
        <v/>
      </c>
      <c r="S168" s="541" t="str">
        <f>IF($B168="","",SUMPRODUCT(T102:$BD102,T33:$BD33))</f>
        <v/>
      </c>
      <c r="T168" s="541" t="str">
        <f>IF($B168="","",SUMPRODUCT(U102:$BD102,U33:$BD33))</f>
        <v/>
      </c>
      <c r="U168" s="541" t="str">
        <f>IF($B168="","",SUMPRODUCT(V102:$BD102,V33:$BD33))</f>
        <v/>
      </c>
      <c r="V168" s="541" t="str">
        <f>IF($B168="","",SUMPRODUCT(W102:$BD102,W33:$BD33))</f>
        <v/>
      </c>
      <c r="W168" s="541" t="str">
        <f>IF($B168="","",SUMPRODUCT(X102:$BD102,X33:$BD33))</f>
        <v/>
      </c>
      <c r="X168" s="541" t="str">
        <f>IF($B168="","",SUMPRODUCT(Y102:$BD102,Y33:$BD33))</f>
        <v/>
      </c>
      <c r="Y168" s="541" t="str">
        <f>IF($B168="","",SUMPRODUCT(Z102:$BD102,Z33:$BD33))</f>
        <v/>
      </c>
      <c r="Z168" s="541" t="str">
        <f>IF($B168="","",SUMPRODUCT(AA102:$BD102,AA33:$BD33))</f>
        <v/>
      </c>
      <c r="AA168" s="541" t="str">
        <f>IF($B168="","",SUMPRODUCT(AB102:$BD102,AB33:$BD33))</f>
        <v/>
      </c>
      <c r="AB168" s="541" t="str">
        <f>IF($B168="","",SUMPRODUCT(AC102:$BD102,AC33:$BD33))</f>
        <v/>
      </c>
      <c r="AC168" s="541" t="str">
        <f>IF($B168="","",SUMPRODUCT(AD102:$BD102,AD33:$BD33))</f>
        <v/>
      </c>
      <c r="AD168" s="541" t="str">
        <f>IF($B168="","",SUMPRODUCT(AE102:$BD102,AE33:$BD33))</f>
        <v/>
      </c>
      <c r="AE168" s="541" t="str">
        <f>IF($B168="","",SUMPRODUCT(AF102:$BD102,AF33:$BD33))</f>
        <v/>
      </c>
      <c r="AF168" s="541" t="str">
        <f>IF($B168="","",SUMPRODUCT(AG102:$BD102,AG33:$BD33))</f>
        <v/>
      </c>
      <c r="AG168" s="541" t="str">
        <f>IF($B168="","",SUMPRODUCT(AH102:$BD102,AH33:$BD33))</f>
        <v/>
      </c>
      <c r="AH168" s="541" t="str">
        <f>IF($B168="","",SUMPRODUCT(AI102:$BD102,AI33:$BD33))</f>
        <v/>
      </c>
      <c r="AI168" s="541" t="str">
        <f>IF($B168="","",SUMPRODUCT(AJ102:$BD102,AJ33:$BD33))</f>
        <v/>
      </c>
      <c r="AJ168" s="541" t="str">
        <f>IF($B168="","",SUMPRODUCT(AK102:$BD102,AK33:$BD33))</f>
        <v/>
      </c>
      <c r="AK168" s="541" t="str">
        <f>IF($B168="","",SUMPRODUCT(AL102:$BD102,AL33:$BD33))</f>
        <v/>
      </c>
      <c r="AL168" s="541" t="str">
        <f>IF($B168="","",SUMPRODUCT(AM102:$BD102,AM33:$BD33))</f>
        <v/>
      </c>
      <c r="AM168" s="541" t="str">
        <f>IF($B168="","",SUMPRODUCT(AN102:$BD102,AN33:$BD33))</f>
        <v/>
      </c>
      <c r="AN168" s="541" t="str">
        <f>IF($B168="","",SUMPRODUCT(AO102:$BD102,AO33:$BD33))</f>
        <v/>
      </c>
      <c r="AO168" s="541" t="str">
        <f>IF($B168="","",SUMPRODUCT(AP102:$BD102,AP33:$BD33))</f>
        <v/>
      </c>
      <c r="AP168" s="541" t="str">
        <f>IF($B168="","",SUMPRODUCT(AQ102:$BD102,AQ33:$BD33))</f>
        <v/>
      </c>
      <c r="AQ168" s="541" t="str">
        <f>IF($B168="","",SUMPRODUCT(AR102:$BD102,AR33:$BD33))</f>
        <v/>
      </c>
      <c r="AR168" s="541" t="str">
        <f>IF($B168="","",SUMPRODUCT(AS102:$BD102,AS33:$BD33))</f>
        <v/>
      </c>
      <c r="AS168" s="541" t="str">
        <f>IF($B168="","",SUMPRODUCT(AT102:$BD102,AT33:$BD33))</f>
        <v/>
      </c>
      <c r="AT168" s="541" t="str">
        <f>IF($B168="","",SUMPRODUCT(AU102:$BD102,AU33:$BD33))</f>
        <v/>
      </c>
      <c r="AU168" s="541" t="str">
        <f>IF($B168="","",SUMPRODUCT(AV102:$BD102,AV33:$BD33))</f>
        <v/>
      </c>
      <c r="AV168" s="541" t="str">
        <f>IF($B168="","",SUMPRODUCT(AW102:$BD102,AW33:$BD33))</f>
        <v/>
      </c>
      <c r="AW168" s="541" t="str">
        <f>IF($B168="","",SUMPRODUCT(AX102:$BD102,AX33:$BD33))</f>
        <v/>
      </c>
      <c r="AX168" s="541" t="str">
        <f>IF($B168="","",SUMPRODUCT(AY102:$BD102,AY33:$BD33))</f>
        <v/>
      </c>
      <c r="AY168" s="541" t="str">
        <f>IF($B168="","",SUMPRODUCT(AZ102:$BD102,AZ33:$BD33))</f>
        <v/>
      </c>
      <c r="AZ168" s="541" t="str">
        <f>IF($B168="","",SUMPRODUCT(BA102:$BD102,BA33:$BD33))</f>
        <v/>
      </c>
      <c r="BA168" s="541" t="str">
        <f>IF($B168="","",SUMPRODUCT(BB102:$BD102,BB33:$BD33))</f>
        <v/>
      </c>
      <c r="BB168" s="541" t="str">
        <f>IF($B168="","",SUMPRODUCT(BC102:$BD102,BC33:$BD33))</f>
        <v/>
      </c>
      <c r="BC168" s="541" t="str">
        <f t="shared" si="343"/>
        <v/>
      </c>
      <c r="BD168" s="541" t="str">
        <f t="shared" si="344"/>
        <v/>
      </c>
    </row>
    <row r="169" spans="1:56" ht="14.25" customHeight="1" x14ac:dyDescent="0.2">
      <c r="A169" s="513">
        <f t="shared" si="345"/>
        <v>18</v>
      </c>
      <c r="B169" s="18" t="str">
        <v/>
      </c>
      <c r="C169" s="18" t="str">
        <v/>
      </c>
      <c r="D169" s="31"/>
      <c r="E169" s="550"/>
      <c r="F169" s="541" t="str">
        <f>IF($B169="","",SUMPRODUCT(G103:$BD103,G34:$BD34))</f>
        <v/>
      </c>
      <c r="G169" s="541" t="str">
        <f>IF($B169="","",SUMPRODUCT(H103:$BD103,H34:$BD34))</f>
        <v/>
      </c>
      <c r="H169" s="541" t="str">
        <f>IF($B169="","",SUMPRODUCT(I103:$BD103,I34:$BD34))</f>
        <v/>
      </c>
      <c r="I169" s="541" t="str">
        <f>IF($B169="","",SUMPRODUCT(J103:$BD103,J34:$BD34))</f>
        <v/>
      </c>
      <c r="J169" s="541" t="str">
        <f>IF($B169="","",SUMPRODUCT(K103:$BD103,K34:$BD34))</f>
        <v/>
      </c>
      <c r="K169" s="541" t="str">
        <f>IF($B169="","",SUMPRODUCT(L103:$BD103,L34:$BD34))</f>
        <v/>
      </c>
      <c r="L169" s="541" t="str">
        <f>IF($B169="","",SUMPRODUCT(M103:$BD103,M34:$BD34))</f>
        <v/>
      </c>
      <c r="M169" s="541" t="str">
        <f>IF($B169="","",SUMPRODUCT(N103:$BD103,N34:$BD34))</f>
        <v/>
      </c>
      <c r="N169" s="541" t="str">
        <f>IF($B169="","",SUMPRODUCT(O103:$BD103,O34:$BD34))</f>
        <v/>
      </c>
      <c r="O169" s="541" t="str">
        <f>IF($B169="","",SUMPRODUCT(P103:$BD103,P34:$BD34))</f>
        <v/>
      </c>
      <c r="P169" s="541" t="str">
        <f>IF($B169="","",SUMPRODUCT(Q103:$BD103,Q34:$BD34))</f>
        <v/>
      </c>
      <c r="Q169" s="541" t="str">
        <f>IF($B169="","",SUMPRODUCT(R103:$BD103,R34:$BD34))</f>
        <v/>
      </c>
      <c r="R169" s="541" t="str">
        <f>IF($B169="","",SUMPRODUCT(S103:$BD103,S34:$BD34))</f>
        <v/>
      </c>
      <c r="S169" s="541" t="str">
        <f>IF($B169="","",SUMPRODUCT(T103:$BD103,T34:$BD34))</f>
        <v/>
      </c>
      <c r="T169" s="541" t="str">
        <f>IF($B169="","",SUMPRODUCT(U103:$BD103,U34:$BD34))</f>
        <v/>
      </c>
      <c r="U169" s="541" t="str">
        <f>IF($B169="","",SUMPRODUCT(V103:$BD103,V34:$BD34))</f>
        <v/>
      </c>
      <c r="V169" s="541" t="str">
        <f>IF($B169="","",SUMPRODUCT(W103:$BD103,W34:$BD34))</f>
        <v/>
      </c>
      <c r="W169" s="541" t="str">
        <f>IF($B169="","",SUMPRODUCT(X103:$BD103,X34:$BD34))</f>
        <v/>
      </c>
      <c r="X169" s="541" t="str">
        <f>IF($B169="","",SUMPRODUCT(Y103:$BD103,Y34:$BD34))</f>
        <v/>
      </c>
      <c r="Y169" s="541" t="str">
        <f>IF($B169="","",SUMPRODUCT(Z103:$BD103,Z34:$BD34))</f>
        <v/>
      </c>
      <c r="Z169" s="541" t="str">
        <f>IF($B169="","",SUMPRODUCT(AA103:$BD103,AA34:$BD34))</f>
        <v/>
      </c>
      <c r="AA169" s="541" t="str">
        <f>IF($B169="","",SUMPRODUCT(AB103:$BD103,AB34:$BD34))</f>
        <v/>
      </c>
      <c r="AB169" s="541" t="str">
        <f>IF($B169="","",SUMPRODUCT(AC103:$BD103,AC34:$BD34))</f>
        <v/>
      </c>
      <c r="AC169" s="541" t="str">
        <f>IF($B169="","",SUMPRODUCT(AD103:$BD103,AD34:$BD34))</f>
        <v/>
      </c>
      <c r="AD169" s="541" t="str">
        <f>IF($B169="","",SUMPRODUCT(AE103:$BD103,AE34:$BD34))</f>
        <v/>
      </c>
      <c r="AE169" s="541" t="str">
        <f>IF($B169="","",SUMPRODUCT(AF103:$BD103,AF34:$BD34))</f>
        <v/>
      </c>
      <c r="AF169" s="541" t="str">
        <f>IF($B169="","",SUMPRODUCT(AG103:$BD103,AG34:$BD34))</f>
        <v/>
      </c>
      <c r="AG169" s="541" t="str">
        <f>IF($B169="","",SUMPRODUCT(AH103:$BD103,AH34:$BD34))</f>
        <v/>
      </c>
      <c r="AH169" s="541" t="str">
        <f>IF($B169="","",SUMPRODUCT(AI103:$BD103,AI34:$BD34))</f>
        <v/>
      </c>
      <c r="AI169" s="541" t="str">
        <f>IF($B169="","",SUMPRODUCT(AJ103:$BD103,AJ34:$BD34))</f>
        <v/>
      </c>
      <c r="AJ169" s="541" t="str">
        <f>IF($B169="","",SUMPRODUCT(AK103:$BD103,AK34:$BD34))</f>
        <v/>
      </c>
      <c r="AK169" s="541" t="str">
        <f>IF($B169="","",SUMPRODUCT(AL103:$BD103,AL34:$BD34))</f>
        <v/>
      </c>
      <c r="AL169" s="541" t="str">
        <f>IF($B169="","",SUMPRODUCT(AM103:$BD103,AM34:$BD34))</f>
        <v/>
      </c>
      <c r="AM169" s="541" t="str">
        <f>IF($B169="","",SUMPRODUCT(AN103:$BD103,AN34:$BD34))</f>
        <v/>
      </c>
      <c r="AN169" s="541" t="str">
        <f>IF($B169="","",SUMPRODUCT(AO103:$BD103,AO34:$BD34))</f>
        <v/>
      </c>
      <c r="AO169" s="541" t="str">
        <f>IF($B169="","",SUMPRODUCT(AP103:$BD103,AP34:$BD34))</f>
        <v/>
      </c>
      <c r="AP169" s="541" t="str">
        <f>IF($B169="","",SUMPRODUCT(AQ103:$BD103,AQ34:$BD34))</f>
        <v/>
      </c>
      <c r="AQ169" s="541" t="str">
        <f>IF($B169="","",SUMPRODUCT(AR103:$BD103,AR34:$BD34))</f>
        <v/>
      </c>
      <c r="AR169" s="541" t="str">
        <f>IF($B169="","",SUMPRODUCT(AS103:$BD103,AS34:$BD34))</f>
        <v/>
      </c>
      <c r="AS169" s="541" t="str">
        <f>IF($B169="","",SUMPRODUCT(AT103:$BD103,AT34:$BD34))</f>
        <v/>
      </c>
      <c r="AT169" s="541" t="str">
        <f>IF($B169="","",SUMPRODUCT(AU103:$BD103,AU34:$BD34))</f>
        <v/>
      </c>
      <c r="AU169" s="541" t="str">
        <f>IF($B169="","",SUMPRODUCT(AV103:$BD103,AV34:$BD34))</f>
        <v/>
      </c>
      <c r="AV169" s="541" t="str">
        <f>IF($B169="","",SUMPRODUCT(AW103:$BD103,AW34:$BD34))</f>
        <v/>
      </c>
      <c r="AW169" s="541" t="str">
        <f>IF($B169="","",SUMPRODUCT(AX103:$BD103,AX34:$BD34))</f>
        <v/>
      </c>
      <c r="AX169" s="541" t="str">
        <f>IF($B169="","",SUMPRODUCT(AY103:$BD103,AY34:$BD34))</f>
        <v/>
      </c>
      <c r="AY169" s="541" t="str">
        <f>IF($B169="","",SUMPRODUCT(AZ103:$BD103,AZ34:$BD34))</f>
        <v/>
      </c>
      <c r="AZ169" s="541" t="str">
        <f>IF($B169="","",SUMPRODUCT(BA103:$BD103,BA34:$BD34))</f>
        <v/>
      </c>
      <c r="BA169" s="541" t="str">
        <f>IF($B169="","",SUMPRODUCT(BB103:$BD103,BB34:$BD34))</f>
        <v/>
      </c>
      <c r="BB169" s="541" t="str">
        <f>IF($B169="","",SUMPRODUCT(BC103:$BD103,BC34:$BD34))</f>
        <v/>
      </c>
      <c r="BC169" s="541" t="str">
        <f t="shared" si="343"/>
        <v/>
      </c>
      <c r="BD169" s="541" t="str">
        <f t="shared" si="344"/>
        <v/>
      </c>
    </row>
    <row r="170" spans="1:56" ht="14.25" customHeight="1" x14ac:dyDescent="0.2">
      <c r="A170" s="513">
        <f t="shared" si="345"/>
        <v>19</v>
      </c>
      <c r="B170" s="18" t="str">
        <v/>
      </c>
      <c r="C170" s="18" t="str">
        <v/>
      </c>
      <c r="D170" s="31"/>
      <c r="E170" s="550"/>
      <c r="F170" s="541" t="str">
        <f>IF($B170="","",SUMPRODUCT(G104:$BD104,G35:$BD35))</f>
        <v/>
      </c>
      <c r="G170" s="541" t="str">
        <f>IF($B170="","",SUMPRODUCT(H104:$BD104,H35:$BD35))</f>
        <v/>
      </c>
      <c r="H170" s="541" t="str">
        <f>IF($B170="","",SUMPRODUCT(I104:$BD104,I35:$BD35))</f>
        <v/>
      </c>
      <c r="I170" s="541" t="str">
        <f>IF($B170="","",SUMPRODUCT(J104:$BD104,J35:$BD35))</f>
        <v/>
      </c>
      <c r="J170" s="541" t="str">
        <f>IF($B170="","",SUMPRODUCT(K104:$BD104,K35:$BD35))</f>
        <v/>
      </c>
      <c r="K170" s="541" t="str">
        <f>IF($B170="","",SUMPRODUCT(L104:$BD104,L35:$BD35))</f>
        <v/>
      </c>
      <c r="L170" s="541" t="str">
        <f>IF($B170="","",SUMPRODUCT(M104:$BD104,M35:$BD35))</f>
        <v/>
      </c>
      <c r="M170" s="541" t="str">
        <f>IF($B170="","",SUMPRODUCT(N104:$BD104,N35:$BD35))</f>
        <v/>
      </c>
      <c r="N170" s="541" t="str">
        <f>IF($B170="","",SUMPRODUCT(O104:$BD104,O35:$BD35))</f>
        <v/>
      </c>
      <c r="O170" s="541" t="str">
        <f>IF($B170="","",SUMPRODUCT(P104:$BD104,P35:$BD35))</f>
        <v/>
      </c>
      <c r="P170" s="541" t="str">
        <f>IF($B170="","",SUMPRODUCT(Q104:$BD104,Q35:$BD35))</f>
        <v/>
      </c>
      <c r="Q170" s="541" t="str">
        <f>IF($B170="","",SUMPRODUCT(R104:$BD104,R35:$BD35))</f>
        <v/>
      </c>
      <c r="R170" s="541" t="str">
        <f>IF($B170="","",SUMPRODUCT(S104:$BD104,S35:$BD35))</f>
        <v/>
      </c>
      <c r="S170" s="541" t="str">
        <f>IF($B170="","",SUMPRODUCT(T104:$BD104,T35:$BD35))</f>
        <v/>
      </c>
      <c r="T170" s="541" t="str">
        <f>IF($B170="","",SUMPRODUCT(U104:$BD104,U35:$BD35))</f>
        <v/>
      </c>
      <c r="U170" s="541" t="str">
        <f>IF($B170="","",SUMPRODUCT(V104:$BD104,V35:$BD35))</f>
        <v/>
      </c>
      <c r="V170" s="541" t="str">
        <f>IF($B170="","",SUMPRODUCT(W104:$BD104,W35:$BD35))</f>
        <v/>
      </c>
      <c r="W170" s="541" t="str">
        <f>IF($B170="","",SUMPRODUCT(X104:$BD104,X35:$BD35))</f>
        <v/>
      </c>
      <c r="X170" s="541" t="str">
        <f>IF($B170="","",SUMPRODUCT(Y104:$BD104,Y35:$BD35))</f>
        <v/>
      </c>
      <c r="Y170" s="541" t="str">
        <f>IF($B170="","",SUMPRODUCT(Z104:$BD104,Z35:$BD35))</f>
        <v/>
      </c>
      <c r="Z170" s="541" t="str">
        <f>IF($B170="","",SUMPRODUCT(AA104:$BD104,AA35:$BD35))</f>
        <v/>
      </c>
      <c r="AA170" s="541" t="str">
        <f>IF($B170="","",SUMPRODUCT(AB104:$BD104,AB35:$BD35))</f>
        <v/>
      </c>
      <c r="AB170" s="541" t="str">
        <f>IF($B170="","",SUMPRODUCT(AC104:$BD104,AC35:$BD35))</f>
        <v/>
      </c>
      <c r="AC170" s="541" t="str">
        <f>IF($B170="","",SUMPRODUCT(AD104:$BD104,AD35:$BD35))</f>
        <v/>
      </c>
      <c r="AD170" s="541" t="str">
        <f>IF($B170="","",SUMPRODUCT(AE104:$BD104,AE35:$BD35))</f>
        <v/>
      </c>
      <c r="AE170" s="541" t="str">
        <f>IF($B170="","",SUMPRODUCT(AF104:$BD104,AF35:$BD35))</f>
        <v/>
      </c>
      <c r="AF170" s="541" t="str">
        <f>IF($B170="","",SUMPRODUCT(AG104:$BD104,AG35:$BD35))</f>
        <v/>
      </c>
      <c r="AG170" s="541" t="str">
        <f>IF($B170="","",SUMPRODUCT(AH104:$BD104,AH35:$BD35))</f>
        <v/>
      </c>
      <c r="AH170" s="541" t="str">
        <f>IF($B170="","",SUMPRODUCT(AI104:$BD104,AI35:$BD35))</f>
        <v/>
      </c>
      <c r="AI170" s="541" t="str">
        <f>IF($B170="","",SUMPRODUCT(AJ104:$BD104,AJ35:$BD35))</f>
        <v/>
      </c>
      <c r="AJ170" s="541" t="str">
        <f>IF($B170="","",SUMPRODUCT(AK104:$BD104,AK35:$BD35))</f>
        <v/>
      </c>
      <c r="AK170" s="541" t="str">
        <f>IF($B170="","",SUMPRODUCT(AL104:$BD104,AL35:$BD35))</f>
        <v/>
      </c>
      <c r="AL170" s="541" t="str">
        <f>IF($B170="","",SUMPRODUCT(AM104:$BD104,AM35:$BD35))</f>
        <v/>
      </c>
      <c r="AM170" s="541" t="str">
        <f>IF($B170="","",SUMPRODUCT(AN104:$BD104,AN35:$BD35))</f>
        <v/>
      </c>
      <c r="AN170" s="541" t="str">
        <f>IF($B170="","",SUMPRODUCT(AO104:$BD104,AO35:$BD35))</f>
        <v/>
      </c>
      <c r="AO170" s="541" t="str">
        <f>IF($B170="","",SUMPRODUCT(AP104:$BD104,AP35:$BD35))</f>
        <v/>
      </c>
      <c r="AP170" s="541" t="str">
        <f>IF($B170="","",SUMPRODUCT(AQ104:$BD104,AQ35:$BD35))</f>
        <v/>
      </c>
      <c r="AQ170" s="541" t="str">
        <f>IF($B170="","",SUMPRODUCT(AR104:$BD104,AR35:$BD35))</f>
        <v/>
      </c>
      <c r="AR170" s="541" t="str">
        <f>IF($B170="","",SUMPRODUCT(AS104:$BD104,AS35:$BD35))</f>
        <v/>
      </c>
      <c r="AS170" s="541" t="str">
        <f>IF($B170="","",SUMPRODUCT(AT104:$BD104,AT35:$BD35))</f>
        <v/>
      </c>
      <c r="AT170" s="541" t="str">
        <f>IF($B170="","",SUMPRODUCT(AU104:$BD104,AU35:$BD35))</f>
        <v/>
      </c>
      <c r="AU170" s="541" t="str">
        <f>IF($B170="","",SUMPRODUCT(AV104:$BD104,AV35:$BD35))</f>
        <v/>
      </c>
      <c r="AV170" s="541" t="str">
        <f>IF($B170="","",SUMPRODUCT(AW104:$BD104,AW35:$BD35))</f>
        <v/>
      </c>
      <c r="AW170" s="541" t="str">
        <f>IF($B170="","",SUMPRODUCT(AX104:$BD104,AX35:$BD35))</f>
        <v/>
      </c>
      <c r="AX170" s="541" t="str">
        <f>IF($B170="","",SUMPRODUCT(AY104:$BD104,AY35:$BD35))</f>
        <v/>
      </c>
      <c r="AY170" s="541" t="str">
        <f>IF($B170="","",SUMPRODUCT(AZ104:$BD104,AZ35:$BD35))</f>
        <v/>
      </c>
      <c r="AZ170" s="541" t="str">
        <f>IF($B170="","",SUMPRODUCT(BA104:$BD104,BA35:$BD35))</f>
        <v/>
      </c>
      <c r="BA170" s="541" t="str">
        <f>IF($B170="","",SUMPRODUCT(BB104:$BD104,BB35:$BD35))</f>
        <v/>
      </c>
      <c r="BB170" s="541" t="str">
        <f>IF($B170="","",SUMPRODUCT(BC104:$BD104,BC35:$BD35))</f>
        <v/>
      </c>
      <c r="BC170" s="541" t="str">
        <f t="shared" si="343"/>
        <v/>
      </c>
      <c r="BD170" s="541" t="str">
        <f t="shared" si="344"/>
        <v/>
      </c>
    </row>
    <row r="171" spans="1:56" ht="14.25" customHeight="1" x14ac:dyDescent="0.2">
      <c r="A171" s="513">
        <f t="shared" si="345"/>
        <v>20</v>
      </c>
      <c r="B171" s="18" t="str">
        <v/>
      </c>
      <c r="C171" s="18" t="str">
        <v/>
      </c>
      <c r="D171" s="31"/>
      <c r="E171" s="550"/>
      <c r="F171" s="541" t="str">
        <f>IF($B171="","",SUMPRODUCT(G105:$BD105,G36:$BD36))</f>
        <v/>
      </c>
      <c r="G171" s="541" t="str">
        <f>IF($B171="","",SUMPRODUCT(H105:$BD105,H36:$BD36))</f>
        <v/>
      </c>
      <c r="H171" s="541" t="str">
        <f>IF($B171="","",SUMPRODUCT(I105:$BD105,I36:$BD36))</f>
        <v/>
      </c>
      <c r="I171" s="541" t="str">
        <f>IF($B171="","",SUMPRODUCT(J105:$BD105,J36:$BD36))</f>
        <v/>
      </c>
      <c r="J171" s="541" t="str">
        <f>IF($B171="","",SUMPRODUCT(K105:$BD105,K36:$BD36))</f>
        <v/>
      </c>
      <c r="K171" s="541" t="str">
        <f>IF($B171="","",SUMPRODUCT(L105:$BD105,L36:$BD36))</f>
        <v/>
      </c>
      <c r="L171" s="541" t="str">
        <f>IF($B171="","",SUMPRODUCT(M105:$BD105,M36:$BD36))</f>
        <v/>
      </c>
      <c r="M171" s="541" t="str">
        <f>IF($B171="","",SUMPRODUCT(N105:$BD105,N36:$BD36))</f>
        <v/>
      </c>
      <c r="N171" s="541" t="str">
        <f>IF($B171="","",SUMPRODUCT(O105:$BD105,O36:$BD36))</f>
        <v/>
      </c>
      <c r="O171" s="541" t="str">
        <f>IF($B171="","",SUMPRODUCT(P105:$BD105,P36:$BD36))</f>
        <v/>
      </c>
      <c r="P171" s="541" t="str">
        <f>IF($B171="","",SUMPRODUCT(Q105:$BD105,Q36:$BD36))</f>
        <v/>
      </c>
      <c r="Q171" s="541" t="str">
        <f>IF($B171="","",SUMPRODUCT(R105:$BD105,R36:$BD36))</f>
        <v/>
      </c>
      <c r="R171" s="541" t="str">
        <f>IF($B171="","",SUMPRODUCT(S105:$BD105,S36:$BD36))</f>
        <v/>
      </c>
      <c r="S171" s="541" t="str">
        <f>IF($B171="","",SUMPRODUCT(T105:$BD105,T36:$BD36))</f>
        <v/>
      </c>
      <c r="T171" s="541" t="str">
        <f>IF($B171="","",SUMPRODUCT(U105:$BD105,U36:$BD36))</f>
        <v/>
      </c>
      <c r="U171" s="541" t="str">
        <f>IF($B171="","",SUMPRODUCT(V105:$BD105,V36:$BD36))</f>
        <v/>
      </c>
      <c r="V171" s="541" t="str">
        <f>IF($B171="","",SUMPRODUCT(W105:$BD105,W36:$BD36))</f>
        <v/>
      </c>
      <c r="W171" s="541" t="str">
        <f>IF($B171="","",SUMPRODUCT(X105:$BD105,X36:$BD36))</f>
        <v/>
      </c>
      <c r="X171" s="541" t="str">
        <f>IF($B171="","",SUMPRODUCT(Y105:$BD105,Y36:$BD36))</f>
        <v/>
      </c>
      <c r="Y171" s="541" t="str">
        <f>IF($B171="","",SUMPRODUCT(Z105:$BD105,Z36:$BD36))</f>
        <v/>
      </c>
      <c r="Z171" s="541" t="str">
        <f>IF($B171="","",SUMPRODUCT(AA105:$BD105,AA36:$BD36))</f>
        <v/>
      </c>
      <c r="AA171" s="541" t="str">
        <f>IF($B171="","",SUMPRODUCT(AB105:$BD105,AB36:$BD36))</f>
        <v/>
      </c>
      <c r="AB171" s="541" t="str">
        <f>IF($B171="","",SUMPRODUCT(AC105:$BD105,AC36:$BD36))</f>
        <v/>
      </c>
      <c r="AC171" s="541" t="str">
        <f>IF($B171="","",SUMPRODUCT(AD105:$BD105,AD36:$BD36))</f>
        <v/>
      </c>
      <c r="AD171" s="541" t="str">
        <f>IF($B171="","",SUMPRODUCT(AE105:$BD105,AE36:$BD36))</f>
        <v/>
      </c>
      <c r="AE171" s="541" t="str">
        <f>IF($B171="","",SUMPRODUCT(AF105:$BD105,AF36:$BD36))</f>
        <v/>
      </c>
      <c r="AF171" s="541" t="str">
        <f>IF($B171="","",SUMPRODUCT(AG105:$BD105,AG36:$BD36))</f>
        <v/>
      </c>
      <c r="AG171" s="541" t="str">
        <f>IF($B171="","",SUMPRODUCT(AH105:$BD105,AH36:$BD36))</f>
        <v/>
      </c>
      <c r="AH171" s="541" t="str">
        <f>IF($B171="","",SUMPRODUCT(AI105:$BD105,AI36:$BD36))</f>
        <v/>
      </c>
      <c r="AI171" s="541" t="str">
        <f>IF($B171="","",SUMPRODUCT(AJ105:$BD105,AJ36:$BD36))</f>
        <v/>
      </c>
      <c r="AJ171" s="541" t="str">
        <f>IF($B171="","",SUMPRODUCT(AK105:$BD105,AK36:$BD36))</f>
        <v/>
      </c>
      <c r="AK171" s="541" t="str">
        <f>IF($B171="","",SUMPRODUCT(AL105:$BD105,AL36:$BD36))</f>
        <v/>
      </c>
      <c r="AL171" s="541" t="str">
        <f>IF($B171="","",SUMPRODUCT(AM105:$BD105,AM36:$BD36))</f>
        <v/>
      </c>
      <c r="AM171" s="541" t="str">
        <f>IF($B171="","",SUMPRODUCT(AN105:$BD105,AN36:$BD36))</f>
        <v/>
      </c>
      <c r="AN171" s="541" t="str">
        <f>IF($B171="","",SUMPRODUCT(AO105:$BD105,AO36:$BD36))</f>
        <v/>
      </c>
      <c r="AO171" s="541" t="str">
        <f>IF($B171="","",SUMPRODUCT(AP105:$BD105,AP36:$BD36))</f>
        <v/>
      </c>
      <c r="AP171" s="541" t="str">
        <f>IF($B171="","",SUMPRODUCT(AQ105:$BD105,AQ36:$BD36))</f>
        <v/>
      </c>
      <c r="AQ171" s="541" t="str">
        <f>IF($B171="","",SUMPRODUCT(AR105:$BD105,AR36:$BD36))</f>
        <v/>
      </c>
      <c r="AR171" s="541" t="str">
        <f>IF($B171="","",SUMPRODUCT(AS105:$BD105,AS36:$BD36))</f>
        <v/>
      </c>
      <c r="AS171" s="541" t="str">
        <f>IF($B171="","",SUMPRODUCT(AT105:$BD105,AT36:$BD36))</f>
        <v/>
      </c>
      <c r="AT171" s="541" t="str">
        <f>IF($B171="","",SUMPRODUCT(AU105:$BD105,AU36:$BD36))</f>
        <v/>
      </c>
      <c r="AU171" s="541" t="str">
        <f>IF($B171="","",SUMPRODUCT(AV105:$BD105,AV36:$BD36))</f>
        <v/>
      </c>
      <c r="AV171" s="541" t="str">
        <f>IF($B171="","",SUMPRODUCT(AW105:$BD105,AW36:$BD36))</f>
        <v/>
      </c>
      <c r="AW171" s="541" t="str">
        <f>IF($B171="","",SUMPRODUCT(AX105:$BD105,AX36:$BD36))</f>
        <v/>
      </c>
      <c r="AX171" s="541" t="str">
        <f>IF($B171="","",SUMPRODUCT(AY105:$BD105,AY36:$BD36))</f>
        <v/>
      </c>
      <c r="AY171" s="541" t="str">
        <f>IF($B171="","",SUMPRODUCT(AZ105:$BD105,AZ36:$BD36))</f>
        <v/>
      </c>
      <c r="AZ171" s="541" t="str">
        <f>IF($B171="","",SUMPRODUCT(BA105:$BD105,BA36:$BD36))</f>
        <v/>
      </c>
      <c r="BA171" s="541" t="str">
        <f>IF($B171="","",SUMPRODUCT(BB105:$BD105,BB36:$BD36))</f>
        <v/>
      </c>
      <c r="BB171" s="541" t="str">
        <f>IF($B171="","",SUMPRODUCT(BC105:$BD105,BC36:$BD36))</f>
        <v/>
      </c>
      <c r="BC171" s="541" t="str">
        <f t="shared" si="343"/>
        <v/>
      </c>
      <c r="BD171" s="541" t="str">
        <f t="shared" si="344"/>
        <v/>
      </c>
    </row>
    <row r="172" spans="1:56" ht="14.25" customHeight="1" x14ac:dyDescent="0.2">
      <c r="A172" s="513">
        <f t="shared" si="345"/>
        <v>21</v>
      </c>
      <c r="B172" s="18" t="str">
        <v/>
      </c>
      <c r="C172" s="18" t="str">
        <v/>
      </c>
      <c r="D172" s="31"/>
      <c r="E172" s="550"/>
      <c r="F172" s="541" t="str">
        <f>IF($B172="","",SUMPRODUCT(G106:$BD106,G37:$BD37))</f>
        <v/>
      </c>
      <c r="G172" s="541" t="str">
        <f>IF($B172="","",SUMPRODUCT(H106:$BD106,H37:$BD37))</f>
        <v/>
      </c>
      <c r="H172" s="541" t="str">
        <f>IF($B172="","",SUMPRODUCT(I106:$BD106,I37:$BD37))</f>
        <v/>
      </c>
      <c r="I172" s="541" t="str">
        <f>IF($B172="","",SUMPRODUCT(J106:$BD106,J37:$BD37))</f>
        <v/>
      </c>
      <c r="J172" s="541" t="str">
        <f>IF($B172="","",SUMPRODUCT(K106:$BD106,K37:$BD37))</f>
        <v/>
      </c>
      <c r="K172" s="541" t="str">
        <f>IF($B172="","",SUMPRODUCT(L106:$BD106,L37:$BD37))</f>
        <v/>
      </c>
      <c r="L172" s="541" t="str">
        <f>IF($B172="","",SUMPRODUCT(M106:$BD106,M37:$BD37))</f>
        <v/>
      </c>
      <c r="M172" s="541" t="str">
        <f>IF($B172="","",SUMPRODUCT(N106:$BD106,N37:$BD37))</f>
        <v/>
      </c>
      <c r="N172" s="541" t="str">
        <f>IF($B172="","",SUMPRODUCT(O106:$BD106,O37:$BD37))</f>
        <v/>
      </c>
      <c r="O172" s="541" t="str">
        <f>IF($B172="","",SUMPRODUCT(P106:$BD106,P37:$BD37))</f>
        <v/>
      </c>
      <c r="P172" s="541" t="str">
        <f>IF($B172="","",SUMPRODUCT(Q106:$BD106,Q37:$BD37))</f>
        <v/>
      </c>
      <c r="Q172" s="541" t="str">
        <f>IF($B172="","",SUMPRODUCT(R106:$BD106,R37:$BD37))</f>
        <v/>
      </c>
      <c r="R172" s="541" t="str">
        <f>IF($B172="","",SUMPRODUCT(S106:$BD106,S37:$BD37))</f>
        <v/>
      </c>
      <c r="S172" s="541" t="str">
        <f>IF($B172="","",SUMPRODUCT(T106:$BD106,T37:$BD37))</f>
        <v/>
      </c>
      <c r="T172" s="541" t="str">
        <f>IF($B172="","",SUMPRODUCT(U106:$BD106,U37:$BD37))</f>
        <v/>
      </c>
      <c r="U172" s="541" t="str">
        <f>IF($B172="","",SUMPRODUCT(V106:$BD106,V37:$BD37))</f>
        <v/>
      </c>
      <c r="V172" s="541" t="str">
        <f>IF($B172="","",SUMPRODUCT(W106:$BD106,W37:$BD37))</f>
        <v/>
      </c>
      <c r="W172" s="541" t="str">
        <f>IF($B172="","",SUMPRODUCT(X106:$BD106,X37:$BD37))</f>
        <v/>
      </c>
      <c r="X172" s="541" t="str">
        <f>IF($B172="","",SUMPRODUCT(Y106:$BD106,Y37:$BD37))</f>
        <v/>
      </c>
      <c r="Y172" s="541" t="str">
        <f>IF($B172="","",SUMPRODUCT(Z106:$BD106,Z37:$BD37))</f>
        <v/>
      </c>
      <c r="Z172" s="541" t="str">
        <f>IF($B172="","",SUMPRODUCT(AA106:$BD106,AA37:$BD37))</f>
        <v/>
      </c>
      <c r="AA172" s="541" t="str">
        <f>IF($B172="","",SUMPRODUCT(AB106:$BD106,AB37:$BD37))</f>
        <v/>
      </c>
      <c r="AB172" s="541" t="str">
        <f>IF($B172="","",SUMPRODUCT(AC106:$BD106,AC37:$BD37))</f>
        <v/>
      </c>
      <c r="AC172" s="541" t="str">
        <f>IF($B172="","",SUMPRODUCT(AD106:$BD106,AD37:$BD37))</f>
        <v/>
      </c>
      <c r="AD172" s="541" t="str">
        <f>IF($B172="","",SUMPRODUCT(AE106:$BD106,AE37:$BD37))</f>
        <v/>
      </c>
      <c r="AE172" s="541" t="str">
        <f>IF($B172="","",SUMPRODUCT(AF106:$BD106,AF37:$BD37))</f>
        <v/>
      </c>
      <c r="AF172" s="541" t="str">
        <f>IF($B172="","",SUMPRODUCT(AG106:$BD106,AG37:$BD37))</f>
        <v/>
      </c>
      <c r="AG172" s="541" t="str">
        <f>IF($B172="","",SUMPRODUCT(AH106:$BD106,AH37:$BD37))</f>
        <v/>
      </c>
      <c r="AH172" s="541" t="str">
        <f>IF($B172="","",SUMPRODUCT(AI106:$BD106,AI37:$BD37))</f>
        <v/>
      </c>
      <c r="AI172" s="541" t="str">
        <f>IF($B172="","",SUMPRODUCT(AJ106:$BD106,AJ37:$BD37))</f>
        <v/>
      </c>
      <c r="AJ172" s="541" t="str">
        <f>IF($B172="","",SUMPRODUCT(AK106:$BD106,AK37:$BD37))</f>
        <v/>
      </c>
      <c r="AK172" s="541" t="str">
        <f>IF($B172="","",SUMPRODUCT(AL106:$BD106,AL37:$BD37))</f>
        <v/>
      </c>
      <c r="AL172" s="541" t="str">
        <f>IF($B172="","",SUMPRODUCT(AM106:$BD106,AM37:$BD37))</f>
        <v/>
      </c>
      <c r="AM172" s="541" t="str">
        <f>IF($B172="","",SUMPRODUCT(AN106:$BD106,AN37:$BD37))</f>
        <v/>
      </c>
      <c r="AN172" s="541" t="str">
        <f>IF($B172="","",SUMPRODUCT(AO106:$BD106,AO37:$BD37))</f>
        <v/>
      </c>
      <c r="AO172" s="541" t="str">
        <f>IF($B172="","",SUMPRODUCT(AP106:$BD106,AP37:$BD37))</f>
        <v/>
      </c>
      <c r="AP172" s="541" t="str">
        <f>IF($B172="","",SUMPRODUCT(AQ106:$BD106,AQ37:$BD37))</f>
        <v/>
      </c>
      <c r="AQ172" s="541" t="str">
        <f>IF($B172="","",SUMPRODUCT(AR106:$BD106,AR37:$BD37))</f>
        <v/>
      </c>
      <c r="AR172" s="541" t="str">
        <f>IF($B172="","",SUMPRODUCT(AS106:$BD106,AS37:$BD37))</f>
        <v/>
      </c>
      <c r="AS172" s="541" t="str">
        <f>IF($B172="","",SUMPRODUCT(AT106:$BD106,AT37:$BD37))</f>
        <v/>
      </c>
      <c r="AT172" s="541" t="str">
        <f>IF($B172="","",SUMPRODUCT(AU106:$BD106,AU37:$BD37))</f>
        <v/>
      </c>
      <c r="AU172" s="541" t="str">
        <f>IF($B172="","",SUMPRODUCT(AV106:$BD106,AV37:$BD37))</f>
        <v/>
      </c>
      <c r="AV172" s="541" t="str">
        <f>IF($B172="","",SUMPRODUCT(AW106:$BD106,AW37:$BD37))</f>
        <v/>
      </c>
      <c r="AW172" s="541" t="str">
        <f>IF($B172="","",SUMPRODUCT(AX106:$BD106,AX37:$BD37))</f>
        <v/>
      </c>
      <c r="AX172" s="541" t="str">
        <f>IF($B172="","",SUMPRODUCT(AY106:$BD106,AY37:$BD37))</f>
        <v/>
      </c>
      <c r="AY172" s="541" t="str">
        <f>IF($B172="","",SUMPRODUCT(AZ106:$BD106,AZ37:$BD37))</f>
        <v/>
      </c>
      <c r="AZ172" s="541" t="str">
        <f>IF($B172="","",SUMPRODUCT(BA106:$BD106,BA37:$BD37))</f>
        <v/>
      </c>
      <c r="BA172" s="541" t="str">
        <f>IF($B172="","",SUMPRODUCT(BB106:$BD106,BB37:$BD37))</f>
        <v/>
      </c>
      <c r="BB172" s="541" t="str">
        <f>IF($B172="","",SUMPRODUCT(BC106:$BD106,BC37:$BD37))</f>
        <v/>
      </c>
      <c r="BC172" s="541" t="str">
        <f t="shared" si="343"/>
        <v/>
      </c>
      <c r="BD172" s="541" t="str">
        <f t="shared" si="344"/>
        <v/>
      </c>
    </row>
    <row r="173" spans="1:56" ht="14.25" customHeight="1" x14ac:dyDescent="0.2">
      <c r="A173" s="513">
        <f t="shared" si="345"/>
        <v>22</v>
      </c>
      <c r="B173" s="18" t="str">
        <v/>
      </c>
      <c r="C173" s="18" t="str">
        <v/>
      </c>
      <c r="D173" s="31"/>
      <c r="E173" s="550"/>
      <c r="F173" s="541" t="str">
        <f>IF($B173="","",SUMPRODUCT(G107:$BD107,G38:$BD38))</f>
        <v/>
      </c>
      <c r="G173" s="541" t="str">
        <f>IF($B173="","",SUMPRODUCT(H107:$BD107,H38:$BD38))</f>
        <v/>
      </c>
      <c r="H173" s="541" t="str">
        <f>IF($B173="","",SUMPRODUCT(I107:$BD107,I38:$BD38))</f>
        <v/>
      </c>
      <c r="I173" s="541" t="str">
        <f>IF($B173="","",SUMPRODUCT(J107:$BD107,J38:$BD38))</f>
        <v/>
      </c>
      <c r="J173" s="541" t="str">
        <f>IF($B173="","",SUMPRODUCT(K107:$BD107,K38:$BD38))</f>
        <v/>
      </c>
      <c r="K173" s="541" t="str">
        <f>IF($B173="","",SUMPRODUCT(L107:$BD107,L38:$BD38))</f>
        <v/>
      </c>
      <c r="L173" s="541" t="str">
        <f>IF($B173="","",SUMPRODUCT(M107:$BD107,M38:$BD38))</f>
        <v/>
      </c>
      <c r="M173" s="541" t="str">
        <f>IF($B173="","",SUMPRODUCT(N107:$BD107,N38:$BD38))</f>
        <v/>
      </c>
      <c r="N173" s="541" t="str">
        <f>IF($B173="","",SUMPRODUCT(O107:$BD107,O38:$BD38))</f>
        <v/>
      </c>
      <c r="O173" s="541" t="str">
        <f>IF($B173="","",SUMPRODUCT(P107:$BD107,P38:$BD38))</f>
        <v/>
      </c>
      <c r="P173" s="541" t="str">
        <f>IF($B173="","",SUMPRODUCT(Q107:$BD107,Q38:$BD38))</f>
        <v/>
      </c>
      <c r="Q173" s="541" t="str">
        <f>IF($B173="","",SUMPRODUCT(R107:$BD107,R38:$BD38))</f>
        <v/>
      </c>
      <c r="R173" s="541" t="str">
        <f>IF($B173="","",SUMPRODUCT(S107:$BD107,S38:$BD38))</f>
        <v/>
      </c>
      <c r="S173" s="541" t="str">
        <f>IF($B173="","",SUMPRODUCT(T107:$BD107,T38:$BD38))</f>
        <v/>
      </c>
      <c r="T173" s="541" t="str">
        <f>IF($B173="","",SUMPRODUCT(U107:$BD107,U38:$BD38))</f>
        <v/>
      </c>
      <c r="U173" s="541" t="str">
        <f>IF($B173="","",SUMPRODUCT(V107:$BD107,V38:$BD38))</f>
        <v/>
      </c>
      <c r="V173" s="541" t="str">
        <f>IF($B173="","",SUMPRODUCT(W107:$BD107,W38:$BD38))</f>
        <v/>
      </c>
      <c r="W173" s="541" t="str">
        <f>IF($B173="","",SUMPRODUCT(X107:$BD107,X38:$BD38))</f>
        <v/>
      </c>
      <c r="X173" s="541" t="str">
        <f>IF($B173="","",SUMPRODUCT(Y107:$BD107,Y38:$BD38))</f>
        <v/>
      </c>
      <c r="Y173" s="541" t="str">
        <f>IF($B173="","",SUMPRODUCT(Z107:$BD107,Z38:$BD38))</f>
        <v/>
      </c>
      <c r="Z173" s="541" t="str">
        <f>IF($B173="","",SUMPRODUCT(AA107:$BD107,AA38:$BD38))</f>
        <v/>
      </c>
      <c r="AA173" s="541" t="str">
        <f>IF($B173="","",SUMPRODUCT(AB107:$BD107,AB38:$BD38))</f>
        <v/>
      </c>
      <c r="AB173" s="541" t="str">
        <f>IF($B173="","",SUMPRODUCT(AC107:$BD107,AC38:$BD38))</f>
        <v/>
      </c>
      <c r="AC173" s="541" t="str">
        <f>IF($B173="","",SUMPRODUCT(AD107:$BD107,AD38:$BD38))</f>
        <v/>
      </c>
      <c r="AD173" s="541" t="str">
        <f>IF($B173="","",SUMPRODUCT(AE107:$BD107,AE38:$BD38))</f>
        <v/>
      </c>
      <c r="AE173" s="541" t="str">
        <f>IF($B173="","",SUMPRODUCT(AF107:$BD107,AF38:$BD38))</f>
        <v/>
      </c>
      <c r="AF173" s="541" t="str">
        <f>IF($B173="","",SUMPRODUCT(AG107:$BD107,AG38:$BD38))</f>
        <v/>
      </c>
      <c r="AG173" s="541" t="str">
        <f>IF($B173="","",SUMPRODUCT(AH107:$BD107,AH38:$BD38))</f>
        <v/>
      </c>
      <c r="AH173" s="541" t="str">
        <f>IF($B173="","",SUMPRODUCT(AI107:$BD107,AI38:$BD38))</f>
        <v/>
      </c>
      <c r="AI173" s="541" t="str">
        <f>IF($B173="","",SUMPRODUCT(AJ107:$BD107,AJ38:$BD38))</f>
        <v/>
      </c>
      <c r="AJ173" s="541" t="str">
        <f>IF($B173="","",SUMPRODUCT(AK107:$BD107,AK38:$BD38))</f>
        <v/>
      </c>
      <c r="AK173" s="541" t="str">
        <f>IF($B173="","",SUMPRODUCT(AL107:$BD107,AL38:$BD38))</f>
        <v/>
      </c>
      <c r="AL173" s="541" t="str">
        <f>IF($B173="","",SUMPRODUCT(AM107:$BD107,AM38:$BD38))</f>
        <v/>
      </c>
      <c r="AM173" s="541" t="str">
        <f>IF($B173="","",SUMPRODUCT(AN107:$BD107,AN38:$BD38))</f>
        <v/>
      </c>
      <c r="AN173" s="541" t="str">
        <f>IF($B173="","",SUMPRODUCT(AO107:$BD107,AO38:$BD38))</f>
        <v/>
      </c>
      <c r="AO173" s="541" t="str">
        <f>IF($B173="","",SUMPRODUCT(AP107:$BD107,AP38:$BD38))</f>
        <v/>
      </c>
      <c r="AP173" s="541" t="str">
        <f>IF($B173="","",SUMPRODUCT(AQ107:$BD107,AQ38:$BD38))</f>
        <v/>
      </c>
      <c r="AQ173" s="541" t="str">
        <f>IF($B173="","",SUMPRODUCT(AR107:$BD107,AR38:$BD38))</f>
        <v/>
      </c>
      <c r="AR173" s="541" t="str">
        <f>IF($B173="","",SUMPRODUCT(AS107:$BD107,AS38:$BD38))</f>
        <v/>
      </c>
      <c r="AS173" s="541" t="str">
        <f>IF($B173="","",SUMPRODUCT(AT107:$BD107,AT38:$BD38))</f>
        <v/>
      </c>
      <c r="AT173" s="541" t="str">
        <f>IF($B173="","",SUMPRODUCT(AU107:$BD107,AU38:$BD38))</f>
        <v/>
      </c>
      <c r="AU173" s="541" t="str">
        <f>IF($B173="","",SUMPRODUCT(AV107:$BD107,AV38:$BD38))</f>
        <v/>
      </c>
      <c r="AV173" s="541" t="str">
        <f>IF($B173="","",SUMPRODUCT(AW107:$BD107,AW38:$BD38))</f>
        <v/>
      </c>
      <c r="AW173" s="541" t="str">
        <f>IF($B173="","",SUMPRODUCT(AX107:$BD107,AX38:$BD38))</f>
        <v/>
      </c>
      <c r="AX173" s="541" t="str">
        <f>IF($B173="","",SUMPRODUCT(AY107:$BD107,AY38:$BD38))</f>
        <v/>
      </c>
      <c r="AY173" s="541" t="str">
        <f>IF($B173="","",SUMPRODUCT(AZ107:$BD107,AZ38:$BD38))</f>
        <v/>
      </c>
      <c r="AZ173" s="541" t="str">
        <f>IF($B173="","",SUMPRODUCT(BA107:$BD107,BA38:$BD38))</f>
        <v/>
      </c>
      <c r="BA173" s="541" t="str">
        <f>IF($B173="","",SUMPRODUCT(BB107:$BD107,BB38:$BD38))</f>
        <v/>
      </c>
      <c r="BB173" s="541" t="str">
        <f>IF($B173="","",SUMPRODUCT(BC107:$BD107,BC38:$BD38))</f>
        <v/>
      </c>
      <c r="BC173" s="541" t="str">
        <f t="shared" si="343"/>
        <v/>
      </c>
      <c r="BD173" s="541" t="str">
        <f t="shared" si="344"/>
        <v/>
      </c>
    </row>
    <row r="174" spans="1:56" ht="14.25" customHeight="1" x14ac:dyDescent="0.2">
      <c r="A174" s="513">
        <f t="shared" si="345"/>
        <v>23</v>
      </c>
      <c r="B174" s="18" t="str">
        <v/>
      </c>
      <c r="C174" s="18" t="str">
        <v/>
      </c>
      <c r="D174" s="31"/>
      <c r="E174" s="550"/>
      <c r="F174" s="541" t="str">
        <f>IF($B174="","",SUMPRODUCT(G108:$BD108,G39:$BD39))</f>
        <v/>
      </c>
      <c r="G174" s="541" t="str">
        <f>IF($B174="","",SUMPRODUCT(H108:$BD108,H39:$BD39))</f>
        <v/>
      </c>
      <c r="H174" s="541" t="str">
        <f>IF($B174="","",SUMPRODUCT(I108:$BD108,I39:$BD39))</f>
        <v/>
      </c>
      <c r="I174" s="541" t="str">
        <f>IF($B174="","",SUMPRODUCT(J108:$BD108,J39:$BD39))</f>
        <v/>
      </c>
      <c r="J174" s="541" t="str">
        <f>IF($B174="","",SUMPRODUCT(K108:$BD108,K39:$BD39))</f>
        <v/>
      </c>
      <c r="K174" s="541" t="str">
        <f>IF($B174="","",SUMPRODUCT(L108:$BD108,L39:$BD39))</f>
        <v/>
      </c>
      <c r="L174" s="541" t="str">
        <f>IF($B174="","",SUMPRODUCT(M108:$BD108,M39:$BD39))</f>
        <v/>
      </c>
      <c r="M174" s="541" t="str">
        <f>IF($B174="","",SUMPRODUCT(N108:$BD108,N39:$BD39))</f>
        <v/>
      </c>
      <c r="N174" s="541" t="str">
        <f>IF($B174="","",SUMPRODUCT(O108:$BD108,O39:$BD39))</f>
        <v/>
      </c>
      <c r="O174" s="541" t="str">
        <f>IF($B174="","",SUMPRODUCT(P108:$BD108,P39:$BD39))</f>
        <v/>
      </c>
      <c r="P174" s="541" t="str">
        <f>IF($B174="","",SUMPRODUCT(Q108:$BD108,Q39:$BD39))</f>
        <v/>
      </c>
      <c r="Q174" s="541" t="str">
        <f>IF($B174="","",SUMPRODUCT(R108:$BD108,R39:$BD39))</f>
        <v/>
      </c>
      <c r="R174" s="541" t="str">
        <f>IF($B174="","",SUMPRODUCT(S108:$BD108,S39:$BD39))</f>
        <v/>
      </c>
      <c r="S174" s="541" t="str">
        <f>IF($B174="","",SUMPRODUCT(T108:$BD108,T39:$BD39))</f>
        <v/>
      </c>
      <c r="T174" s="541" t="str">
        <f>IF($B174="","",SUMPRODUCT(U108:$BD108,U39:$BD39))</f>
        <v/>
      </c>
      <c r="U174" s="541" t="str">
        <f>IF($B174="","",SUMPRODUCT(V108:$BD108,V39:$BD39))</f>
        <v/>
      </c>
      <c r="V174" s="541" t="str">
        <f>IF($B174="","",SUMPRODUCT(W108:$BD108,W39:$BD39))</f>
        <v/>
      </c>
      <c r="W174" s="541" t="str">
        <f>IF($B174="","",SUMPRODUCT(X108:$BD108,X39:$BD39))</f>
        <v/>
      </c>
      <c r="X174" s="541" t="str">
        <f>IF($B174="","",SUMPRODUCT(Y108:$BD108,Y39:$BD39))</f>
        <v/>
      </c>
      <c r="Y174" s="541" t="str">
        <f>IF($B174="","",SUMPRODUCT(Z108:$BD108,Z39:$BD39))</f>
        <v/>
      </c>
      <c r="Z174" s="541" t="str">
        <f>IF($B174="","",SUMPRODUCT(AA108:$BD108,AA39:$BD39))</f>
        <v/>
      </c>
      <c r="AA174" s="541" t="str">
        <f>IF($B174="","",SUMPRODUCT(AB108:$BD108,AB39:$BD39))</f>
        <v/>
      </c>
      <c r="AB174" s="541" t="str">
        <f>IF($B174="","",SUMPRODUCT(AC108:$BD108,AC39:$BD39))</f>
        <v/>
      </c>
      <c r="AC174" s="541" t="str">
        <f>IF($B174="","",SUMPRODUCT(AD108:$BD108,AD39:$BD39))</f>
        <v/>
      </c>
      <c r="AD174" s="541" t="str">
        <f>IF($B174="","",SUMPRODUCT(AE108:$BD108,AE39:$BD39))</f>
        <v/>
      </c>
      <c r="AE174" s="541" t="str">
        <f>IF($B174="","",SUMPRODUCT(AF108:$BD108,AF39:$BD39))</f>
        <v/>
      </c>
      <c r="AF174" s="541" t="str">
        <f>IF($B174="","",SUMPRODUCT(AG108:$BD108,AG39:$BD39))</f>
        <v/>
      </c>
      <c r="AG174" s="541" t="str">
        <f>IF($B174="","",SUMPRODUCT(AH108:$BD108,AH39:$BD39))</f>
        <v/>
      </c>
      <c r="AH174" s="541" t="str">
        <f>IF($B174="","",SUMPRODUCT(AI108:$BD108,AI39:$BD39))</f>
        <v/>
      </c>
      <c r="AI174" s="541" t="str">
        <f>IF($B174="","",SUMPRODUCT(AJ108:$BD108,AJ39:$BD39))</f>
        <v/>
      </c>
      <c r="AJ174" s="541" t="str">
        <f>IF($B174="","",SUMPRODUCT(AK108:$BD108,AK39:$BD39))</f>
        <v/>
      </c>
      <c r="AK174" s="541" t="str">
        <f>IF($B174="","",SUMPRODUCT(AL108:$BD108,AL39:$BD39))</f>
        <v/>
      </c>
      <c r="AL174" s="541" t="str">
        <f>IF($B174="","",SUMPRODUCT(AM108:$BD108,AM39:$BD39))</f>
        <v/>
      </c>
      <c r="AM174" s="541" t="str">
        <f>IF($B174="","",SUMPRODUCT(AN108:$BD108,AN39:$BD39))</f>
        <v/>
      </c>
      <c r="AN174" s="541" t="str">
        <f>IF($B174="","",SUMPRODUCT(AO108:$BD108,AO39:$BD39))</f>
        <v/>
      </c>
      <c r="AO174" s="541" t="str">
        <f>IF($B174="","",SUMPRODUCT(AP108:$BD108,AP39:$BD39))</f>
        <v/>
      </c>
      <c r="AP174" s="541" t="str">
        <f>IF($B174="","",SUMPRODUCT(AQ108:$BD108,AQ39:$BD39))</f>
        <v/>
      </c>
      <c r="AQ174" s="541" t="str">
        <f>IF($B174="","",SUMPRODUCT(AR108:$BD108,AR39:$BD39))</f>
        <v/>
      </c>
      <c r="AR174" s="541" t="str">
        <f>IF($B174="","",SUMPRODUCT(AS108:$BD108,AS39:$BD39))</f>
        <v/>
      </c>
      <c r="AS174" s="541" t="str">
        <f>IF($B174="","",SUMPRODUCT(AT108:$BD108,AT39:$BD39))</f>
        <v/>
      </c>
      <c r="AT174" s="541" t="str">
        <f>IF($B174="","",SUMPRODUCT(AU108:$BD108,AU39:$BD39))</f>
        <v/>
      </c>
      <c r="AU174" s="541" t="str">
        <f>IF($B174="","",SUMPRODUCT(AV108:$BD108,AV39:$BD39))</f>
        <v/>
      </c>
      <c r="AV174" s="541" t="str">
        <f>IF($B174="","",SUMPRODUCT(AW108:$BD108,AW39:$BD39))</f>
        <v/>
      </c>
      <c r="AW174" s="541" t="str">
        <f>IF($B174="","",SUMPRODUCT(AX108:$BD108,AX39:$BD39))</f>
        <v/>
      </c>
      <c r="AX174" s="541" t="str">
        <f>IF($B174="","",SUMPRODUCT(AY108:$BD108,AY39:$BD39))</f>
        <v/>
      </c>
      <c r="AY174" s="541" t="str">
        <f>IF($B174="","",SUMPRODUCT(AZ108:$BD108,AZ39:$BD39))</f>
        <v/>
      </c>
      <c r="AZ174" s="541" t="str">
        <f>IF($B174="","",SUMPRODUCT(BA108:$BD108,BA39:$BD39))</f>
        <v/>
      </c>
      <c r="BA174" s="541" t="str">
        <f>IF($B174="","",SUMPRODUCT(BB108:$BD108,BB39:$BD39))</f>
        <v/>
      </c>
      <c r="BB174" s="541" t="str">
        <f>IF($B174="","",SUMPRODUCT(BC108:$BD108,BC39:$BD39))</f>
        <v/>
      </c>
      <c r="BC174" s="541" t="str">
        <f t="shared" si="343"/>
        <v/>
      </c>
      <c r="BD174" s="541" t="str">
        <f t="shared" si="344"/>
        <v/>
      </c>
    </row>
    <row r="175" spans="1:56" ht="14.25" customHeight="1" x14ac:dyDescent="0.2">
      <c r="A175" s="513">
        <f t="shared" si="345"/>
        <v>24</v>
      </c>
      <c r="B175" s="18" t="str">
        <v/>
      </c>
      <c r="C175" s="18" t="str">
        <v/>
      </c>
      <c r="D175" s="31"/>
      <c r="E175" s="550"/>
      <c r="F175" s="541" t="str">
        <f>IF($B175="","",SUMPRODUCT(G109:$BD109,G40:$BD40))</f>
        <v/>
      </c>
      <c r="G175" s="541" t="str">
        <f>IF($B175="","",SUMPRODUCT(H109:$BD109,H40:$BD40))</f>
        <v/>
      </c>
      <c r="H175" s="541" t="str">
        <f>IF($B175="","",SUMPRODUCT(I109:$BD109,I40:$BD40))</f>
        <v/>
      </c>
      <c r="I175" s="541" t="str">
        <f>IF($B175="","",SUMPRODUCT(J109:$BD109,J40:$BD40))</f>
        <v/>
      </c>
      <c r="J175" s="541" t="str">
        <f>IF($B175="","",SUMPRODUCT(K109:$BD109,K40:$BD40))</f>
        <v/>
      </c>
      <c r="K175" s="541" t="str">
        <f>IF($B175="","",SUMPRODUCT(L109:$BD109,L40:$BD40))</f>
        <v/>
      </c>
      <c r="L175" s="541" t="str">
        <f>IF($B175="","",SUMPRODUCT(M109:$BD109,M40:$BD40))</f>
        <v/>
      </c>
      <c r="M175" s="541" t="str">
        <f>IF($B175="","",SUMPRODUCT(N109:$BD109,N40:$BD40))</f>
        <v/>
      </c>
      <c r="N175" s="541" t="str">
        <f>IF($B175="","",SUMPRODUCT(O109:$BD109,O40:$BD40))</f>
        <v/>
      </c>
      <c r="O175" s="541" t="str">
        <f>IF($B175="","",SUMPRODUCT(P109:$BD109,P40:$BD40))</f>
        <v/>
      </c>
      <c r="P175" s="541" t="str">
        <f>IF($B175="","",SUMPRODUCT(Q109:$BD109,Q40:$BD40))</f>
        <v/>
      </c>
      <c r="Q175" s="541" t="str">
        <f>IF($B175="","",SUMPRODUCT(R109:$BD109,R40:$BD40))</f>
        <v/>
      </c>
      <c r="R175" s="541" t="str">
        <f>IF($B175="","",SUMPRODUCT(S109:$BD109,S40:$BD40))</f>
        <v/>
      </c>
      <c r="S175" s="541" t="str">
        <f>IF($B175="","",SUMPRODUCT(T109:$BD109,T40:$BD40))</f>
        <v/>
      </c>
      <c r="T175" s="541" t="str">
        <f>IF($B175="","",SUMPRODUCT(U109:$BD109,U40:$BD40))</f>
        <v/>
      </c>
      <c r="U175" s="541" t="str">
        <f>IF($B175="","",SUMPRODUCT(V109:$BD109,V40:$BD40))</f>
        <v/>
      </c>
      <c r="V175" s="541" t="str">
        <f>IF($B175="","",SUMPRODUCT(W109:$BD109,W40:$BD40))</f>
        <v/>
      </c>
      <c r="W175" s="541" t="str">
        <f>IF($B175="","",SUMPRODUCT(X109:$BD109,X40:$BD40))</f>
        <v/>
      </c>
      <c r="X175" s="541" t="str">
        <f>IF($B175="","",SUMPRODUCT(Y109:$BD109,Y40:$BD40))</f>
        <v/>
      </c>
      <c r="Y175" s="541" t="str">
        <f>IF($B175="","",SUMPRODUCT(Z109:$BD109,Z40:$BD40))</f>
        <v/>
      </c>
      <c r="Z175" s="541" t="str">
        <f>IF($B175="","",SUMPRODUCT(AA109:$BD109,AA40:$BD40))</f>
        <v/>
      </c>
      <c r="AA175" s="541" t="str">
        <f>IF($B175="","",SUMPRODUCT(AB109:$BD109,AB40:$BD40))</f>
        <v/>
      </c>
      <c r="AB175" s="541" t="str">
        <f>IF($B175="","",SUMPRODUCT(AC109:$BD109,AC40:$BD40))</f>
        <v/>
      </c>
      <c r="AC175" s="541" t="str">
        <f>IF($B175="","",SUMPRODUCT(AD109:$BD109,AD40:$BD40))</f>
        <v/>
      </c>
      <c r="AD175" s="541" t="str">
        <f>IF($B175="","",SUMPRODUCT(AE109:$BD109,AE40:$BD40))</f>
        <v/>
      </c>
      <c r="AE175" s="541" t="str">
        <f>IF($B175="","",SUMPRODUCT(AF109:$BD109,AF40:$BD40))</f>
        <v/>
      </c>
      <c r="AF175" s="541" t="str">
        <f>IF($B175="","",SUMPRODUCT(AG109:$BD109,AG40:$BD40))</f>
        <v/>
      </c>
      <c r="AG175" s="541" t="str">
        <f>IF($B175="","",SUMPRODUCT(AH109:$BD109,AH40:$BD40))</f>
        <v/>
      </c>
      <c r="AH175" s="541" t="str">
        <f>IF($B175="","",SUMPRODUCT(AI109:$BD109,AI40:$BD40))</f>
        <v/>
      </c>
      <c r="AI175" s="541" t="str">
        <f>IF($B175="","",SUMPRODUCT(AJ109:$BD109,AJ40:$BD40))</f>
        <v/>
      </c>
      <c r="AJ175" s="541" t="str">
        <f>IF($B175="","",SUMPRODUCT(AK109:$BD109,AK40:$BD40))</f>
        <v/>
      </c>
      <c r="AK175" s="541" t="str">
        <f>IF($B175="","",SUMPRODUCT(AL109:$BD109,AL40:$BD40))</f>
        <v/>
      </c>
      <c r="AL175" s="541" t="str">
        <f>IF($B175="","",SUMPRODUCT(AM109:$BD109,AM40:$BD40))</f>
        <v/>
      </c>
      <c r="AM175" s="541" t="str">
        <f>IF($B175="","",SUMPRODUCT(AN109:$BD109,AN40:$BD40))</f>
        <v/>
      </c>
      <c r="AN175" s="541" t="str">
        <f>IF($B175="","",SUMPRODUCT(AO109:$BD109,AO40:$BD40))</f>
        <v/>
      </c>
      <c r="AO175" s="541" t="str">
        <f>IF($B175="","",SUMPRODUCT(AP109:$BD109,AP40:$BD40))</f>
        <v/>
      </c>
      <c r="AP175" s="541" t="str">
        <f>IF($B175="","",SUMPRODUCT(AQ109:$BD109,AQ40:$BD40))</f>
        <v/>
      </c>
      <c r="AQ175" s="541" t="str">
        <f>IF($B175="","",SUMPRODUCT(AR109:$BD109,AR40:$BD40))</f>
        <v/>
      </c>
      <c r="AR175" s="541" t="str">
        <f>IF($B175="","",SUMPRODUCT(AS109:$BD109,AS40:$BD40))</f>
        <v/>
      </c>
      <c r="AS175" s="541" t="str">
        <f>IF($B175="","",SUMPRODUCT(AT109:$BD109,AT40:$BD40))</f>
        <v/>
      </c>
      <c r="AT175" s="541" t="str">
        <f>IF($B175="","",SUMPRODUCT(AU109:$BD109,AU40:$BD40))</f>
        <v/>
      </c>
      <c r="AU175" s="541" t="str">
        <f>IF($B175="","",SUMPRODUCT(AV109:$BD109,AV40:$BD40))</f>
        <v/>
      </c>
      <c r="AV175" s="541" t="str">
        <f>IF($B175="","",SUMPRODUCT(AW109:$BD109,AW40:$BD40))</f>
        <v/>
      </c>
      <c r="AW175" s="541" t="str">
        <f>IF($B175="","",SUMPRODUCT(AX109:$BD109,AX40:$BD40))</f>
        <v/>
      </c>
      <c r="AX175" s="541" t="str">
        <f>IF($B175="","",SUMPRODUCT(AY109:$BD109,AY40:$BD40))</f>
        <v/>
      </c>
      <c r="AY175" s="541" t="str">
        <f>IF($B175="","",SUMPRODUCT(AZ109:$BD109,AZ40:$BD40))</f>
        <v/>
      </c>
      <c r="AZ175" s="541" t="str">
        <f>IF($B175="","",SUMPRODUCT(BA109:$BD109,BA40:$BD40))</f>
        <v/>
      </c>
      <c r="BA175" s="541" t="str">
        <f>IF($B175="","",SUMPRODUCT(BB109:$BD109,BB40:$BD40))</f>
        <v/>
      </c>
      <c r="BB175" s="541" t="str">
        <f>IF($B175="","",SUMPRODUCT(BC109:$BD109,BC40:$BD40))</f>
        <v/>
      </c>
      <c r="BC175" s="541" t="str">
        <f t="shared" si="343"/>
        <v/>
      </c>
      <c r="BD175" s="541" t="str">
        <f t="shared" si="344"/>
        <v/>
      </c>
    </row>
    <row r="176" spans="1:56" ht="14.25" customHeight="1" x14ac:dyDescent="0.2">
      <c r="A176" s="513">
        <f t="shared" si="345"/>
        <v>25</v>
      </c>
      <c r="B176" s="18" t="str">
        <v/>
      </c>
      <c r="C176" s="18" t="str">
        <v/>
      </c>
      <c r="D176" s="31"/>
      <c r="E176" s="550"/>
      <c r="F176" s="542" t="str">
        <f>IF($B176="","",SUMPRODUCT(G110:$BD110,G41:$BD41))</f>
        <v/>
      </c>
      <c r="G176" s="542" t="str">
        <f>IF($B176="","",SUMPRODUCT(H110:$BD110,H41:$BD41))</f>
        <v/>
      </c>
      <c r="H176" s="542" t="str">
        <f>IF($B176="","",SUMPRODUCT(I110:$BD110,I41:$BD41))</f>
        <v/>
      </c>
      <c r="I176" s="542" t="str">
        <f>IF($B176="","",SUMPRODUCT(J110:$BD110,J41:$BD41))</f>
        <v/>
      </c>
      <c r="J176" s="542" t="str">
        <f>IF($B176="","",SUMPRODUCT(K110:$BD110,K41:$BD41))</f>
        <v/>
      </c>
      <c r="K176" s="542" t="str">
        <f>IF($B176="","",SUMPRODUCT(L110:$BD110,L41:$BD41))</f>
        <v/>
      </c>
      <c r="L176" s="542" t="str">
        <f>IF($B176="","",SUMPRODUCT(M110:$BD110,M41:$BD41))</f>
        <v/>
      </c>
      <c r="M176" s="542" t="str">
        <f>IF($B176="","",SUMPRODUCT(N110:$BD110,N41:$BD41))</f>
        <v/>
      </c>
      <c r="N176" s="542" t="str">
        <f>IF($B176="","",SUMPRODUCT(O110:$BD110,O41:$BD41))</f>
        <v/>
      </c>
      <c r="O176" s="542" t="str">
        <f>IF($B176="","",SUMPRODUCT(P110:$BD110,P41:$BD41))</f>
        <v/>
      </c>
      <c r="P176" s="542" t="str">
        <f>IF($B176="","",SUMPRODUCT(Q110:$BD110,Q41:$BD41))</f>
        <v/>
      </c>
      <c r="Q176" s="542" t="str">
        <f>IF($B176="","",SUMPRODUCT(R110:$BD110,R41:$BD41))</f>
        <v/>
      </c>
      <c r="R176" s="542" t="str">
        <f>IF($B176="","",SUMPRODUCT(S110:$BD110,S41:$BD41))</f>
        <v/>
      </c>
      <c r="S176" s="542" t="str">
        <f>IF($B176="","",SUMPRODUCT(T110:$BD110,T41:$BD41))</f>
        <v/>
      </c>
      <c r="T176" s="542" t="str">
        <f>IF($B176="","",SUMPRODUCT(U110:$BD110,U41:$BD41))</f>
        <v/>
      </c>
      <c r="U176" s="542" t="str">
        <f>IF($B176="","",SUMPRODUCT(V110:$BD110,V41:$BD41))</f>
        <v/>
      </c>
      <c r="V176" s="542" t="str">
        <f>IF($B176="","",SUMPRODUCT(W110:$BD110,W41:$BD41))</f>
        <v/>
      </c>
      <c r="W176" s="542" t="str">
        <f>IF($B176="","",SUMPRODUCT(X110:$BD110,X41:$BD41))</f>
        <v/>
      </c>
      <c r="X176" s="542" t="str">
        <f>IF($B176="","",SUMPRODUCT(Y110:$BD110,Y41:$BD41))</f>
        <v/>
      </c>
      <c r="Y176" s="542" t="str">
        <f>IF($B176="","",SUMPRODUCT(Z110:$BD110,Z41:$BD41))</f>
        <v/>
      </c>
      <c r="Z176" s="542" t="str">
        <f>IF($B176="","",SUMPRODUCT(AA110:$BD110,AA41:$BD41))</f>
        <v/>
      </c>
      <c r="AA176" s="542" t="str">
        <f>IF($B176="","",SUMPRODUCT(AB110:$BD110,AB41:$BD41))</f>
        <v/>
      </c>
      <c r="AB176" s="542" t="str">
        <f>IF($B176="","",SUMPRODUCT(AC110:$BD110,AC41:$BD41))</f>
        <v/>
      </c>
      <c r="AC176" s="542" t="str">
        <f>IF($B176="","",SUMPRODUCT(AD110:$BD110,AD41:$BD41))</f>
        <v/>
      </c>
      <c r="AD176" s="542" t="str">
        <f>IF($B176="","",SUMPRODUCT(AE110:$BD110,AE41:$BD41))</f>
        <v/>
      </c>
      <c r="AE176" s="542" t="str">
        <f>IF($B176="","",SUMPRODUCT(AF110:$BD110,AF41:$BD41))</f>
        <v/>
      </c>
      <c r="AF176" s="542" t="str">
        <f>IF($B176="","",SUMPRODUCT(AG110:$BD110,AG41:$BD41))</f>
        <v/>
      </c>
      <c r="AG176" s="542" t="str">
        <f>IF($B176="","",SUMPRODUCT(AH110:$BD110,AH41:$BD41))</f>
        <v/>
      </c>
      <c r="AH176" s="542" t="str">
        <f>IF($B176="","",SUMPRODUCT(AI110:$BD110,AI41:$BD41))</f>
        <v/>
      </c>
      <c r="AI176" s="542" t="str">
        <f>IF($B176="","",SUMPRODUCT(AJ110:$BD110,AJ41:$BD41))</f>
        <v/>
      </c>
      <c r="AJ176" s="542" t="str">
        <f>IF($B176="","",SUMPRODUCT(AK110:$BD110,AK41:$BD41))</f>
        <v/>
      </c>
      <c r="AK176" s="542" t="str">
        <f>IF($B176="","",SUMPRODUCT(AL110:$BD110,AL41:$BD41))</f>
        <v/>
      </c>
      <c r="AL176" s="542" t="str">
        <f>IF($B176="","",SUMPRODUCT(AM110:$BD110,AM41:$BD41))</f>
        <v/>
      </c>
      <c r="AM176" s="542" t="str">
        <f>IF($B176="","",SUMPRODUCT(AN110:$BD110,AN41:$BD41))</f>
        <v/>
      </c>
      <c r="AN176" s="542" t="str">
        <f>IF($B176="","",SUMPRODUCT(AO110:$BD110,AO41:$BD41))</f>
        <v/>
      </c>
      <c r="AO176" s="542" t="str">
        <f>IF($B176="","",SUMPRODUCT(AP110:$BD110,AP41:$BD41))</f>
        <v/>
      </c>
      <c r="AP176" s="542" t="str">
        <f>IF($B176="","",SUMPRODUCT(AQ110:$BD110,AQ41:$BD41))</f>
        <v/>
      </c>
      <c r="AQ176" s="542" t="str">
        <f>IF($B176="","",SUMPRODUCT(AR110:$BD110,AR41:$BD41))</f>
        <v/>
      </c>
      <c r="AR176" s="542" t="str">
        <f>IF($B176="","",SUMPRODUCT(AS110:$BD110,AS41:$BD41))</f>
        <v/>
      </c>
      <c r="AS176" s="542" t="str">
        <f>IF($B176="","",SUMPRODUCT(AT110:$BD110,AT41:$BD41))</f>
        <v/>
      </c>
      <c r="AT176" s="542" t="str">
        <f>IF($B176="","",SUMPRODUCT(AU110:$BD110,AU41:$BD41))</f>
        <v/>
      </c>
      <c r="AU176" s="542" t="str">
        <f>IF($B176="","",SUMPRODUCT(AV110:$BD110,AV41:$BD41))</f>
        <v/>
      </c>
      <c r="AV176" s="542" t="str">
        <f>IF($B176="","",SUMPRODUCT(AW110:$BD110,AW41:$BD41))</f>
        <v/>
      </c>
      <c r="AW176" s="542" t="str">
        <f>IF($B176="","",SUMPRODUCT(AX110:$BD110,AX41:$BD41))</f>
        <v/>
      </c>
      <c r="AX176" s="542" t="str">
        <f>IF($B176="","",SUMPRODUCT(AY110:$BD110,AY41:$BD41))</f>
        <v/>
      </c>
      <c r="AY176" s="542" t="str">
        <f>IF($B176="","",SUMPRODUCT(AZ110:$BD110,AZ41:$BD41))</f>
        <v/>
      </c>
      <c r="AZ176" s="542" t="str">
        <f>IF($B176="","",SUMPRODUCT(BA110:$BD110,BA41:$BD41))</f>
        <v/>
      </c>
      <c r="BA176" s="542" t="str">
        <f>IF($B176="","",SUMPRODUCT(BB110:$BD110,BB41:$BD41))</f>
        <v/>
      </c>
      <c r="BB176" s="542" t="str">
        <f>IF($B176="","",SUMPRODUCT(BC110:$BD110,BC41:$BD41))</f>
        <v/>
      </c>
      <c r="BC176" s="542" t="str">
        <f t="shared" si="343"/>
        <v/>
      </c>
      <c r="BD176" s="542" t="str">
        <f t="shared" si="344"/>
        <v/>
      </c>
    </row>
    <row r="177" spans="1:56" s="6" customFormat="1" ht="14.25" customHeight="1" x14ac:dyDescent="0.2">
      <c r="A177" s="545"/>
      <c r="B177" s="25"/>
      <c r="C177" s="25"/>
      <c r="D177" s="194"/>
      <c r="E177" s="546"/>
      <c r="F177" s="546"/>
      <c r="G177" s="547"/>
      <c r="H177" s="547"/>
      <c r="I177" s="547"/>
      <c r="J177" s="547"/>
      <c r="K177" s="547"/>
      <c r="L177" s="547"/>
      <c r="M177" s="547"/>
      <c r="N177" s="547"/>
      <c r="O177" s="547"/>
      <c r="P177" s="547"/>
      <c r="Q177" s="547"/>
      <c r="R177" s="547"/>
      <c r="S177" s="547"/>
      <c r="T177" s="547"/>
      <c r="U177" s="547"/>
      <c r="V177" s="547"/>
      <c r="W177" s="547"/>
      <c r="X177" s="547"/>
      <c r="Y177" s="547"/>
      <c r="Z177" s="547"/>
      <c r="AA177" s="547"/>
      <c r="AB177" s="547"/>
      <c r="AC177" s="547"/>
      <c r="AD177" s="547"/>
      <c r="AE177" s="547"/>
      <c r="AF177" s="547"/>
      <c r="AG177" s="547"/>
      <c r="AH177" s="547"/>
      <c r="AI177" s="547"/>
      <c r="AJ177" s="547"/>
      <c r="AK177" s="547"/>
      <c r="AL177" s="547"/>
      <c r="AM177" s="547"/>
      <c r="AN177" s="547"/>
      <c r="AO177" s="547"/>
      <c r="AP177" s="547"/>
      <c r="AQ177" s="547"/>
      <c r="AR177" s="547"/>
      <c r="AS177" s="547"/>
      <c r="AT177" s="547"/>
      <c r="AU177" s="547"/>
      <c r="AV177" s="547"/>
      <c r="AW177" s="547"/>
      <c r="AX177" s="547"/>
      <c r="AY177" s="547"/>
      <c r="AZ177" s="547"/>
      <c r="BA177" s="547"/>
      <c r="BB177" s="547"/>
      <c r="BC177" s="547"/>
      <c r="BD177" s="547"/>
    </row>
    <row r="178" spans="1:56" s="6" customFormat="1" ht="14.25" customHeight="1" x14ac:dyDescent="0.2">
      <c r="A178" s="545"/>
      <c r="B178" s="25"/>
      <c r="C178" s="25"/>
      <c r="D178" s="194"/>
      <c r="E178" s="546"/>
      <c r="F178" s="546"/>
      <c r="G178" s="547"/>
      <c r="H178" s="547"/>
      <c r="I178" s="547"/>
      <c r="J178" s="547"/>
      <c r="K178" s="547"/>
      <c r="L178" s="547"/>
      <c r="M178" s="547"/>
      <c r="N178" s="547"/>
      <c r="O178" s="547"/>
      <c r="P178" s="547"/>
      <c r="Q178" s="547"/>
      <c r="R178" s="547"/>
      <c r="S178" s="547"/>
      <c r="T178" s="547"/>
      <c r="U178" s="547"/>
      <c r="V178" s="547"/>
      <c r="W178" s="547"/>
      <c r="X178" s="547"/>
      <c r="Y178" s="547"/>
      <c r="Z178" s="547"/>
      <c r="AA178" s="547"/>
      <c r="AB178" s="547"/>
      <c r="AC178" s="547"/>
      <c r="AD178" s="547"/>
      <c r="AE178" s="547"/>
      <c r="AF178" s="547"/>
      <c r="AG178" s="547"/>
      <c r="AH178" s="547"/>
      <c r="AI178" s="547"/>
      <c r="AJ178" s="547"/>
      <c r="AK178" s="547"/>
      <c r="AL178" s="547"/>
      <c r="AM178" s="547"/>
      <c r="AN178" s="547"/>
      <c r="AO178" s="547"/>
      <c r="AP178" s="547"/>
      <c r="AQ178" s="547"/>
      <c r="AR178" s="547"/>
      <c r="AS178" s="547"/>
      <c r="AT178" s="547"/>
      <c r="AU178" s="547"/>
      <c r="AV178" s="547"/>
      <c r="AW178" s="547"/>
      <c r="AX178" s="547"/>
      <c r="AY178" s="547"/>
      <c r="AZ178" s="547"/>
      <c r="BA178" s="547"/>
      <c r="BB178" s="547"/>
      <c r="BC178" s="547"/>
      <c r="BD178" s="547"/>
    </row>
    <row r="179" spans="1:56" ht="14.25" customHeight="1" x14ac:dyDescent="0.2">
      <c r="B179" s="543" t="s">
        <v>606</v>
      </c>
      <c r="C179" s="21"/>
      <c r="D179" s="21"/>
      <c r="E179" s="21"/>
      <c r="F179" s="543" t="s">
        <v>352</v>
      </c>
      <c r="G179" s="543"/>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row>
    <row r="180" spans="1:56" ht="14.25" customHeight="1" x14ac:dyDescent="0.2">
      <c r="B180" s="543"/>
      <c r="C180" s="21"/>
      <c r="D180" s="21"/>
      <c r="E180" s="554" t="s">
        <v>351</v>
      </c>
      <c r="F180" s="543">
        <f t="shared" ref="F180" si="346">CA_current_year+F182-1</f>
        <v>2024</v>
      </c>
      <c r="G180" s="543">
        <f t="shared" ref="G180:BD180" si="347">CA_current_year+G182-1</f>
        <v>2025</v>
      </c>
      <c r="H180" s="21">
        <f t="shared" si="347"/>
        <v>2026</v>
      </c>
      <c r="I180" s="21">
        <f t="shared" si="347"/>
        <v>2027</v>
      </c>
      <c r="J180" s="21">
        <f t="shared" si="347"/>
        <v>2028</v>
      </c>
      <c r="K180" s="21">
        <f t="shared" si="347"/>
        <v>2029</v>
      </c>
      <c r="L180" s="21">
        <f t="shared" si="347"/>
        <v>2030</v>
      </c>
      <c r="M180" s="21">
        <f t="shared" si="347"/>
        <v>2031</v>
      </c>
      <c r="N180" s="21">
        <f t="shared" si="347"/>
        <v>2032</v>
      </c>
      <c r="O180" s="21">
        <f t="shared" si="347"/>
        <v>2033</v>
      </c>
      <c r="P180" s="21">
        <f t="shared" si="347"/>
        <v>2034</v>
      </c>
      <c r="Q180" s="21">
        <f t="shared" si="347"/>
        <v>2035</v>
      </c>
      <c r="R180" s="21">
        <f t="shared" si="347"/>
        <v>2036</v>
      </c>
      <c r="S180" s="21">
        <f t="shared" si="347"/>
        <v>2037</v>
      </c>
      <c r="T180" s="21">
        <f t="shared" si="347"/>
        <v>2038</v>
      </c>
      <c r="U180" s="21">
        <f t="shared" si="347"/>
        <v>2039</v>
      </c>
      <c r="V180" s="21">
        <f t="shared" si="347"/>
        <v>2040</v>
      </c>
      <c r="W180" s="21">
        <f t="shared" si="347"/>
        <v>2041</v>
      </c>
      <c r="X180" s="21">
        <f t="shared" si="347"/>
        <v>2042</v>
      </c>
      <c r="Y180" s="21">
        <f t="shared" si="347"/>
        <v>2043</v>
      </c>
      <c r="Z180" s="21">
        <f t="shared" si="347"/>
        <v>2044</v>
      </c>
      <c r="AA180" s="21">
        <f t="shared" si="347"/>
        <v>2045</v>
      </c>
      <c r="AB180" s="21">
        <f t="shared" si="347"/>
        <v>2046</v>
      </c>
      <c r="AC180" s="21">
        <f t="shared" si="347"/>
        <v>2047</v>
      </c>
      <c r="AD180" s="21">
        <f t="shared" si="347"/>
        <v>2048</v>
      </c>
      <c r="AE180" s="21">
        <f t="shared" si="347"/>
        <v>2049</v>
      </c>
      <c r="AF180" s="21">
        <f t="shared" si="347"/>
        <v>2050</v>
      </c>
      <c r="AG180" s="21">
        <f t="shared" si="347"/>
        <v>2051</v>
      </c>
      <c r="AH180" s="21">
        <f t="shared" si="347"/>
        <v>2052</v>
      </c>
      <c r="AI180" s="21">
        <f t="shared" si="347"/>
        <v>2053</v>
      </c>
      <c r="AJ180" s="21">
        <f t="shared" si="347"/>
        <v>2054</v>
      </c>
      <c r="AK180" s="21">
        <f t="shared" si="347"/>
        <v>2055</v>
      </c>
      <c r="AL180" s="21">
        <f t="shared" si="347"/>
        <v>2056</v>
      </c>
      <c r="AM180" s="21">
        <f t="shared" si="347"/>
        <v>2057</v>
      </c>
      <c r="AN180" s="21">
        <f t="shared" si="347"/>
        <v>2058</v>
      </c>
      <c r="AO180" s="21">
        <f t="shared" si="347"/>
        <v>2059</v>
      </c>
      <c r="AP180" s="21">
        <f t="shared" si="347"/>
        <v>2060</v>
      </c>
      <c r="AQ180" s="21">
        <f t="shared" si="347"/>
        <v>2061</v>
      </c>
      <c r="AR180" s="21">
        <f t="shared" si="347"/>
        <v>2062</v>
      </c>
      <c r="AS180" s="21">
        <f t="shared" si="347"/>
        <v>2063</v>
      </c>
      <c r="AT180" s="21">
        <f t="shared" si="347"/>
        <v>2064</v>
      </c>
      <c r="AU180" s="21">
        <f t="shared" si="347"/>
        <v>2065</v>
      </c>
      <c r="AV180" s="21">
        <f t="shared" si="347"/>
        <v>2066</v>
      </c>
      <c r="AW180" s="21">
        <f t="shared" si="347"/>
        <v>2067</v>
      </c>
      <c r="AX180" s="21">
        <f t="shared" si="347"/>
        <v>2068</v>
      </c>
      <c r="AY180" s="21">
        <f t="shared" si="347"/>
        <v>2069</v>
      </c>
      <c r="AZ180" s="21">
        <f t="shared" si="347"/>
        <v>2070</v>
      </c>
      <c r="BA180" s="21">
        <f t="shared" si="347"/>
        <v>2071</v>
      </c>
      <c r="BB180" s="21">
        <f t="shared" si="347"/>
        <v>2072</v>
      </c>
      <c r="BC180" s="21">
        <f t="shared" si="347"/>
        <v>2073</v>
      </c>
      <c r="BD180" s="21">
        <f t="shared" si="347"/>
        <v>2074</v>
      </c>
    </row>
    <row r="181" spans="1:56" s="555" customFormat="1" ht="14.25" customHeight="1" x14ac:dyDescent="0.2">
      <c r="B181" s="556"/>
      <c r="C181" s="556"/>
      <c r="D181" s="556"/>
      <c r="E181" s="557" t="s">
        <v>354</v>
      </c>
      <c r="F181" s="557" t="str">
        <f>"01.01."&amp;F180+1</f>
        <v>01.01.2025</v>
      </c>
      <c r="G181" s="557" t="str">
        <f>"01.01."&amp;G180+1</f>
        <v>01.01.2026</v>
      </c>
      <c r="H181" s="557" t="str">
        <f t="shared" ref="H181" si="348">"01.01."&amp;H180+1</f>
        <v>01.01.2027</v>
      </c>
      <c r="I181" s="557" t="str">
        <f t="shared" ref="I181" si="349">"01.01."&amp;I180+1</f>
        <v>01.01.2028</v>
      </c>
      <c r="J181" s="557" t="str">
        <f t="shared" ref="J181" si="350">"01.01."&amp;J180+1</f>
        <v>01.01.2029</v>
      </c>
      <c r="K181" s="557" t="str">
        <f t="shared" ref="K181" si="351">"01.01."&amp;K180+1</f>
        <v>01.01.2030</v>
      </c>
      <c r="L181" s="557" t="str">
        <f t="shared" ref="L181" si="352">"01.01."&amp;L180+1</f>
        <v>01.01.2031</v>
      </c>
      <c r="M181" s="557" t="str">
        <f t="shared" ref="M181" si="353">"01.01."&amp;M180+1</f>
        <v>01.01.2032</v>
      </c>
      <c r="N181" s="557" t="str">
        <f t="shared" ref="N181" si="354">"01.01."&amp;N180+1</f>
        <v>01.01.2033</v>
      </c>
      <c r="O181" s="557" t="str">
        <f t="shared" ref="O181" si="355">"01.01."&amp;O180+1</f>
        <v>01.01.2034</v>
      </c>
      <c r="P181" s="557" t="str">
        <f t="shared" ref="P181" si="356">"01.01."&amp;P180+1</f>
        <v>01.01.2035</v>
      </c>
      <c r="Q181" s="557" t="str">
        <f t="shared" ref="Q181" si="357">"01.01."&amp;Q180+1</f>
        <v>01.01.2036</v>
      </c>
      <c r="R181" s="557" t="str">
        <f t="shared" ref="R181" si="358">"01.01."&amp;R180+1</f>
        <v>01.01.2037</v>
      </c>
      <c r="S181" s="557" t="str">
        <f t="shared" ref="S181" si="359">"01.01."&amp;S180+1</f>
        <v>01.01.2038</v>
      </c>
      <c r="T181" s="557" t="str">
        <f t="shared" ref="T181" si="360">"01.01."&amp;T180+1</f>
        <v>01.01.2039</v>
      </c>
      <c r="U181" s="557" t="str">
        <f t="shared" ref="U181" si="361">"01.01."&amp;U180+1</f>
        <v>01.01.2040</v>
      </c>
      <c r="V181" s="557" t="str">
        <f t="shared" ref="V181" si="362">"01.01."&amp;V180+1</f>
        <v>01.01.2041</v>
      </c>
      <c r="W181" s="557" t="str">
        <f t="shared" ref="W181" si="363">"01.01."&amp;W180+1</f>
        <v>01.01.2042</v>
      </c>
      <c r="X181" s="557" t="str">
        <f t="shared" ref="X181" si="364">"01.01."&amp;X180+1</f>
        <v>01.01.2043</v>
      </c>
      <c r="Y181" s="557" t="str">
        <f t="shared" ref="Y181" si="365">"01.01."&amp;Y180+1</f>
        <v>01.01.2044</v>
      </c>
      <c r="Z181" s="557" t="str">
        <f t="shared" ref="Z181" si="366">"01.01."&amp;Z180+1</f>
        <v>01.01.2045</v>
      </c>
      <c r="AA181" s="557" t="str">
        <f t="shared" ref="AA181" si="367">"01.01."&amp;AA180+1</f>
        <v>01.01.2046</v>
      </c>
      <c r="AB181" s="557" t="str">
        <f t="shared" ref="AB181" si="368">"01.01."&amp;AB180+1</f>
        <v>01.01.2047</v>
      </c>
      <c r="AC181" s="557" t="str">
        <f t="shared" ref="AC181" si="369">"01.01."&amp;AC180+1</f>
        <v>01.01.2048</v>
      </c>
      <c r="AD181" s="557" t="str">
        <f t="shared" ref="AD181" si="370">"01.01."&amp;AD180+1</f>
        <v>01.01.2049</v>
      </c>
      <c r="AE181" s="557" t="str">
        <f t="shared" ref="AE181" si="371">"01.01."&amp;AE180+1</f>
        <v>01.01.2050</v>
      </c>
      <c r="AF181" s="557" t="str">
        <f t="shared" ref="AF181" si="372">"01.01."&amp;AF180+1</f>
        <v>01.01.2051</v>
      </c>
      <c r="AG181" s="557" t="str">
        <f t="shared" ref="AG181" si="373">"01.01."&amp;AG180+1</f>
        <v>01.01.2052</v>
      </c>
      <c r="AH181" s="557" t="str">
        <f t="shared" ref="AH181" si="374">"01.01."&amp;AH180+1</f>
        <v>01.01.2053</v>
      </c>
      <c r="AI181" s="557" t="str">
        <f t="shared" ref="AI181" si="375">"01.01."&amp;AI180+1</f>
        <v>01.01.2054</v>
      </c>
      <c r="AJ181" s="557" t="str">
        <f t="shared" ref="AJ181" si="376">"01.01."&amp;AJ180+1</f>
        <v>01.01.2055</v>
      </c>
      <c r="AK181" s="557" t="str">
        <f t="shared" ref="AK181" si="377">"01.01."&amp;AK180+1</f>
        <v>01.01.2056</v>
      </c>
      <c r="AL181" s="557" t="str">
        <f t="shared" ref="AL181" si="378">"01.01."&amp;AL180+1</f>
        <v>01.01.2057</v>
      </c>
      <c r="AM181" s="557" t="str">
        <f t="shared" ref="AM181" si="379">"01.01."&amp;AM180+1</f>
        <v>01.01.2058</v>
      </c>
      <c r="AN181" s="557" t="str">
        <f t="shared" ref="AN181" si="380">"01.01."&amp;AN180+1</f>
        <v>01.01.2059</v>
      </c>
      <c r="AO181" s="557" t="str">
        <f t="shared" ref="AO181" si="381">"01.01."&amp;AO180+1</f>
        <v>01.01.2060</v>
      </c>
      <c r="AP181" s="557" t="str">
        <f t="shared" ref="AP181" si="382">"01.01."&amp;AP180+1</f>
        <v>01.01.2061</v>
      </c>
      <c r="AQ181" s="557" t="str">
        <f t="shared" ref="AQ181" si="383">"01.01."&amp;AQ180+1</f>
        <v>01.01.2062</v>
      </c>
      <c r="AR181" s="557" t="str">
        <f t="shared" ref="AR181" si="384">"01.01."&amp;AR180+1</f>
        <v>01.01.2063</v>
      </c>
      <c r="AS181" s="557" t="str">
        <f t="shared" ref="AS181" si="385">"01.01."&amp;AS180+1</f>
        <v>01.01.2064</v>
      </c>
      <c r="AT181" s="557" t="str">
        <f t="shared" ref="AT181" si="386">"01.01."&amp;AT180+1</f>
        <v>01.01.2065</v>
      </c>
      <c r="AU181" s="557" t="str">
        <f t="shared" ref="AU181" si="387">"01.01."&amp;AU180+1</f>
        <v>01.01.2066</v>
      </c>
      <c r="AV181" s="557" t="str">
        <f t="shared" ref="AV181" si="388">"01.01."&amp;AV180+1</f>
        <v>01.01.2067</v>
      </c>
      <c r="AW181" s="557" t="str">
        <f t="shared" ref="AW181" si="389">"01.01."&amp;AW180+1</f>
        <v>01.01.2068</v>
      </c>
      <c r="AX181" s="557" t="str">
        <f t="shared" ref="AX181" si="390">"01.01."&amp;AX180+1</f>
        <v>01.01.2069</v>
      </c>
      <c r="AY181" s="557" t="str">
        <f t="shared" ref="AY181" si="391">"01.01."&amp;AY180+1</f>
        <v>01.01.2070</v>
      </c>
      <c r="AZ181" s="557" t="str">
        <f t="shared" ref="AZ181" si="392">"01.01."&amp;AZ180+1</f>
        <v>01.01.2071</v>
      </c>
      <c r="BA181" s="557" t="str">
        <f t="shared" ref="BA181" si="393">"01.01."&amp;BA180+1</f>
        <v>01.01.2072</v>
      </c>
      <c r="BB181" s="557" t="str">
        <f t="shared" ref="BB181" si="394">"01.01."&amp;BB180+1</f>
        <v>01.01.2073</v>
      </c>
      <c r="BC181" s="557" t="str">
        <f t="shared" ref="BC181" si="395">"01.01."&amp;BC180+1</f>
        <v>01.01.2074</v>
      </c>
      <c r="BD181" s="557" t="str">
        <f t="shared" ref="BD181" si="396">"01.01."&amp;BD180+1</f>
        <v>01.01.2075</v>
      </c>
    </row>
    <row r="182" spans="1:56" ht="17.100000000000001" customHeight="1" x14ac:dyDescent="0.2">
      <c r="B182" s="544" t="s">
        <v>321</v>
      </c>
      <c r="C182" s="1089" t="s">
        <v>337</v>
      </c>
      <c r="D182" s="1090"/>
      <c r="E182" s="551" t="s">
        <v>348</v>
      </c>
      <c r="F182" s="42">
        <v>0</v>
      </c>
      <c r="G182" s="42">
        <v>1</v>
      </c>
      <c r="H182" s="42">
        <f>G182+1</f>
        <v>2</v>
      </c>
      <c r="I182" s="42">
        <f t="shared" ref="I182" si="397">H182+1</f>
        <v>3</v>
      </c>
      <c r="J182" s="42">
        <f t="shared" ref="J182" si="398">I182+1</f>
        <v>4</v>
      </c>
      <c r="K182" s="42">
        <f t="shared" ref="K182" si="399">J182+1</f>
        <v>5</v>
      </c>
      <c r="L182" s="42">
        <f t="shared" ref="L182" si="400">K182+1</f>
        <v>6</v>
      </c>
      <c r="M182" s="42">
        <f t="shared" ref="M182" si="401">L182+1</f>
        <v>7</v>
      </c>
      <c r="N182" s="42">
        <f t="shared" ref="N182" si="402">M182+1</f>
        <v>8</v>
      </c>
      <c r="O182" s="42">
        <f t="shared" ref="O182" si="403">N182+1</f>
        <v>9</v>
      </c>
      <c r="P182" s="42">
        <f t="shared" ref="P182" si="404">O182+1</f>
        <v>10</v>
      </c>
      <c r="Q182" s="42">
        <f t="shared" ref="Q182" si="405">P182+1</f>
        <v>11</v>
      </c>
      <c r="R182" s="42">
        <f t="shared" ref="R182" si="406">Q182+1</f>
        <v>12</v>
      </c>
      <c r="S182" s="42">
        <f t="shared" ref="S182" si="407">R182+1</f>
        <v>13</v>
      </c>
      <c r="T182" s="42">
        <f t="shared" ref="T182" si="408">S182+1</f>
        <v>14</v>
      </c>
      <c r="U182" s="42">
        <f t="shared" ref="U182" si="409">T182+1</f>
        <v>15</v>
      </c>
      <c r="V182" s="42">
        <f t="shared" ref="V182" si="410">U182+1</f>
        <v>16</v>
      </c>
      <c r="W182" s="42">
        <f t="shared" ref="W182" si="411">V182+1</f>
        <v>17</v>
      </c>
      <c r="X182" s="42">
        <f t="shared" ref="X182" si="412">W182+1</f>
        <v>18</v>
      </c>
      <c r="Y182" s="42">
        <f t="shared" ref="Y182" si="413">X182+1</f>
        <v>19</v>
      </c>
      <c r="Z182" s="42">
        <f t="shared" ref="Z182" si="414">Y182+1</f>
        <v>20</v>
      </c>
      <c r="AA182" s="42">
        <f t="shared" ref="AA182" si="415">Z182+1</f>
        <v>21</v>
      </c>
      <c r="AB182" s="42">
        <f t="shared" ref="AB182" si="416">AA182+1</f>
        <v>22</v>
      </c>
      <c r="AC182" s="42">
        <f t="shared" ref="AC182" si="417">AB182+1</f>
        <v>23</v>
      </c>
      <c r="AD182" s="42">
        <f t="shared" ref="AD182" si="418">AC182+1</f>
        <v>24</v>
      </c>
      <c r="AE182" s="42">
        <f t="shared" ref="AE182" si="419">AD182+1</f>
        <v>25</v>
      </c>
      <c r="AF182" s="42">
        <f t="shared" ref="AF182" si="420">AE182+1</f>
        <v>26</v>
      </c>
      <c r="AG182" s="42">
        <f t="shared" ref="AG182" si="421">AF182+1</f>
        <v>27</v>
      </c>
      <c r="AH182" s="42">
        <f t="shared" ref="AH182" si="422">AG182+1</f>
        <v>28</v>
      </c>
      <c r="AI182" s="42">
        <f t="shared" ref="AI182" si="423">AH182+1</f>
        <v>29</v>
      </c>
      <c r="AJ182" s="42">
        <f t="shared" ref="AJ182" si="424">AI182+1</f>
        <v>30</v>
      </c>
      <c r="AK182" s="42">
        <f t="shared" ref="AK182" si="425">AJ182+1</f>
        <v>31</v>
      </c>
      <c r="AL182" s="42">
        <f t="shared" ref="AL182" si="426">AK182+1</f>
        <v>32</v>
      </c>
      <c r="AM182" s="42">
        <f t="shared" ref="AM182" si="427">AL182+1</f>
        <v>33</v>
      </c>
      <c r="AN182" s="42">
        <f t="shared" ref="AN182" si="428">AM182+1</f>
        <v>34</v>
      </c>
      <c r="AO182" s="42">
        <f t="shared" ref="AO182" si="429">AN182+1</f>
        <v>35</v>
      </c>
      <c r="AP182" s="42">
        <f t="shared" ref="AP182" si="430">AO182+1</f>
        <v>36</v>
      </c>
      <c r="AQ182" s="42">
        <f t="shared" ref="AQ182" si="431">AP182+1</f>
        <v>37</v>
      </c>
      <c r="AR182" s="42">
        <f t="shared" ref="AR182" si="432">AQ182+1</f>
        <v>38</v>
      </c>
      <c r="AS182" s="42">
        <f t="shared" ref="AS182" si="433">AR182+1</f>
        <v>39</v>
      </c>
      <c r="AT182" s="42">
        <f t="shared" ref="AT182" si="434">AS182+1</f>
        <v>40</v>
      </c>
      <c r="AU182" s="42">
        <f t="shared" ref="AU182" si="435">AT182+1</f>
        <v>41</v>
      </c>
      <c r="AV182" s="42">
        <f t="shared" ref="AV182" si="436">AU182+1</f>
        <v>42</v>
      </c>
      <c r="AW182" s="42">
        <f t="shared" ref="AW182" si="437">AV182+1</f>
        <v>43</v>
      </c>
      <c r="AX182" s="42">
        <f t="shared" ref="AX182" si="438">AW182+1</f>
        <v>44</v>
      </c>
      <c r="AY182" s="42">
        <f t="shared" ref="AY182" si="439">AX182+1</f>
        <v>45</v>
      </c>
      <c r="AZ182" s="42">
        <f t="shared" ref="AZ182" si="440">AY182+1</f>
        <v>46</v>
      </c>
      <c r="BA182" s="42">
        <f t="shared" ref="BA182" si="441">AZ182+1</f>
        <v>47</v>
      </c>
      <c r="BB182" s="42">
        <f t="shared" ref="BB182" si="442">BA182+1</f>
        <v>48</v>
      </c>
      <c r="BC182" s="42">
        <f t="shared" ref="BC182" si="443">BB182+1</f>
        <v>49</v>
      </c>
      <c r="BD182" s="22">
        <f t="shared" ref="BD182" si="444">BC182+1</f>
        <v>50</v>
      </c>
    </row>
    <row r="183" spans="1:56" ht="14.25" customHeight="1" x14ac:dyDescent="0.2">
      <c r="A183" s="513">
        <f>0</f>
        <v>0</v>
      </c>
      <c r="B183" s="37" t="str">
        <f t="array" ref="B183:B208">CA_CY_seg&amp;""</f>
        <v>General liability (example, do not remove)</v>
      </c>
      <c r="C183" s="38" t="str">
        <f t="array" ref="C183:C208">CA_CY_seg_curr&amp;""</f>
        <v>GBP</v>
      </c>
      <c r="D183" s="39"/>
      <c r="E183" s="553"/>
      <c r="F183" s="538">
        <f>IF($B183="","",SUMPRODUCT(G117:$BD117,G49:$BD49))</f>
        <v>0.85392889420591356</v>
      </c>
      <c r="G183" s="538">
        <f>IF($B183="","",SUMPRODUCT(H117:$BD117,H49:$BD49))</f>
        <v>0.41977430185553627</v>
      </c>
      <c r="H183" s="538">
        <f>IF($B183="","",SUMPRODUCT(I117:$BD117,I49:$BD49))</f>
        <v>0.22733751949023812</v>
      </c>
      <c r="I183" s="538">
        <f>IF($B183="","",SUMPRODUCT(J117:$BD117,J49:$BD49))</f>
        <v>0.17706756115932532</v>
      </c>
      <c r="J183" s="538">
        <f>IF($B183="","",SUMPRODUCT(K117:$BD117,K49:$BD49))</f>
        <v>0.14733069358215337</v>
      </c>
      <c r="K183" s="538">
        <f>IF($B183="","",SUMPRODUCT(L117:$BD117,L49:$BD49))</f>
        <v>0.12550819615812558</v>
      </c>
      <c r="L183" s="538">
        <f>IF($B183="","",SUMPRODUCT(M117:$BD117,M49:$BD49))</f>
        <v>0.10726932522892184</v>
      </c>
      <c r="M183" s="538">
        <f>IF($B183="","",SUMPRODUCT(N117:$BD117,N49:$BD49))</f>
        <v>9.0718995757537654E-2</v>
      </c>
      <c r="N183" s="538">
        <f>IF($B183="","",SUMPRODUCT(O117:$BD117,O49:$BD49))</f>
        <v>7.7592497307225006E-2</v>
      </c>
      <c r="O183" s="538">
        <f>IF($B183="","",SUMPRODUCT(P117:$BD117,P49:$BD49))</f>
        <v>6.6466498424981466E-2</v>
      </c>
      <c r="P183" s="538">
        <f>IF($B183="","",SUMPRODUCT(Q117:$BD117,Q49:$BD49))</f>
        <v>5.7543340324899613E-2</v>
      </c>
      <c r="Q183" s="538">
        <f>IF($B183="","",SUMPRODUCT(R117:$BD117,R49:$BD49))</f>
        <v>4.9254099672662116E-2</v>
      </c>
      <c r="R183" s="538">
        <f>IF($B183="","",SUMPRODUCT(S117:$BD117,S49:$BD49))</f>
        <v>4.2429168626251929E-2</v>
      </c>
      <c r="S183" s="538">
        <f>IF($B183="","",SUMPRODUCT(T117:$BD117,T49:$BD49))</f>
        <v>3.7901886936935636E-2</v>
      </c>
      <c r="T183" s="538">
        <f>IF($B183="","",SUMPRODUCT(U117:$BD117,U49:$BD49))</f>
        <v>3.3405544207485059E-2</v>
      </c>
      <c r="U183" s="538">
        <f>IF($B183="","",SUMPRODUCT(V117:$BD117,V49:$BD49))</f>
        <v>2.9429899714998587E-2</v>
      </c>
      <c r="V183" s="538">
        <f>IF($B183="","",SUMPRODUCT(W117:$BD117,W49:$BD49))</f>
        <v>2.5988337938241467E-2</v>
      </c>
      <c r="W183" s="538">
        <f>IF($B183="","",SUMPRODUCT(X117:$BD117,X49:$BD49))</f>
        <v>2.2991634560531386E-2</v>
      </c>
      <c r="X183" s="538">
        <f>IF($B183="","",SUMPRODUCT(Y117:$BD117,Y49:$BD49))</f>
        <v>2.0359714654622246E-2</v>
      </c>
      <c r="Y183" s="538">
        <f>IF($B183="","",SUMPRODUCT(Z117:$BD117,Z49:$BD49))</f>
        <v>1.8020837773383012E-2</v>
      </c>
      <c r="Z183" s="538">
        <f>IF($B183="","",SUMPRODUCT(AA117:$BD117,AA49:$BD49))</f>
        <v>1.5996966691038492E-2</v>
      </c>
      <c r="AA183" s="538">
        <f>IF($B183="","",SUMPRODUCT(AB117:$BD117,AB49:$BD49))</f>
        <v>1.4182301217144967E-2</v>
      </c>
      <c r="AB183" s="538">
        <f>IF($B183="","",SUMPRODUCT(AC117:$BD117,AC49:$BD49))</f>
        <v>1.2601544394285194E-2</v>
      </c>
      <c r="AC183" s="538">
        <f>IF($B183="","",SUMPRODUCT(AD117:$BD117,AD49:$BD49))</f>
        <v>1.1199704338566456E-2</v>
      </c>
      <c r="AD183" s="538">
        <f>IF($B183="","",SUMPRODUCT(AE117:$BD117,AE49:$BD49))</f>
        <v>9.9276143402141654E-3</v>
      </c>
      <c r="AE183" s="538">
        <f>IF($B183="","",SUMPRODUCT(AF117:$BD117,AF49:$BD49))</f>
        <v>8.8111421039069656E-3</v>
      </c>
      <c r="AF183" s="538">
        <f>IF($B183="","",SUMPRODUCT(AG117:$BD117,AG49:$BD49))</f>
        <v>7.8056025439483144E-3</v>
      </c>
      <c r="AG183" s="538">
        <f>IF($B183="","",SUMPRODUCT(AH117:$BD117,AH49:$BD49))</f>
        <v>6.9032266080384808E-3</v>
      </c>
      <c r="AH183" s="538">
        <f>IF($B183="","",SUMPRODUCT(AI117:$BD117,AI49:$BD49))</f>
        <v>6.0967922563653926E-3</v>
      </c>
      <c r="AI183" s="538">
        <f>IF($B183="","",SUMPRODUCT(AJ117:$BD117,AJ49:$BD49))</f>
        <v>5.3497196772083469E-3</v>
      </c>
      <c r="AJ183" s="538">
        <f>IF($B183="","",SUMPRODUCT(AK117:$BD117,AK49:$BD49))</f>
        <v>4.6867583060572204E-3</v>
      </c>
      <c r="AK183" s="538">
        <f>IF($B183="","",SUMPRODUCT(AL117:$BD117,AL49:$BD49))</f>
        <v>4.0743185049354003E-3</v>
      </c>
      <c r="AL183" s="538">
        <f>IF($B183="","",SUMPRODUCT(AM117:$BD117,AM49:$BD49))</f>
        <v>3.5090736135340011E-3</v>
      </c>
      <c r="AM183" s="538">
        <f>IF($B183="","",SUMPRODUCT(AN117:$BD117,AN49:$BD49))</f>
        <v>3.0141014170804886E-3</v>
      </c>
      <c r="AN183" s="538">
        <f>IF($B183="","",SUMPRODUCT(AO117:$BD117,AO49:$BD49))</f>
        <v>2.5598631474798026E-3</v>
      </c>
      <c r="AO183" s="538">
        <f>IF($B183="","",SUMPRODUCT(AP117:$BD117,AP49:$BD49))</f>
        <v>2.1439878265573781E-3</v>
      </c>
      <c r="AP183" s="538">
        <f>IF($B183="","",SUMPRODUCT(AQ117:$BD117,AQ49:$BD49))</f>
        <v>1.7643191156914914E-3</v>
      </c>
      <c r="AQ183" s="538">
        <f>IF($B183="","",SUMPRODUCT(AR117:$BD117,AR49:$BD49))</f>
        <v>1.4188840846767277E-3</v>
      </c>
      <c r="AR183" s="538">
        <f>IF($B183="","",SUMPRODUCT(AS117:$BD117,AS49:$BD49))</f>
        <v>1.0835082707106526E-3</v>
      </c>
      <c r="AS183" s="538">
        <f>IF($B183="","",SUMPRODUCT(AT117:$BD117,AT49:$BD49))</f>
        <v>7.7951268165202356E-4</v>
      </c>
      <c r="AT183" s="538">
        <f>IF($B183="","",SUMPRODUCT(AU117:$BD117,AU49:$BD49))</f>
        <v>5.0530744265470497E-4</v>
      </c>
      <c r="AU183" s="538">
        <f>IF($B183="","",SUMPRODUCT(AV117:$BD117,AV49:$BD49))</f>
        <v>2.3891213538367769E-4</v>
      </c>
      <c r="AV183" s="538">
        <f>IF($B183="","",SUMPRODUCT(AW117:$BD117,AW49:$BD49))</f>
        <v>0</v>
      </c>
      <c r="AW183" s="538">
        <f>IF($B183="","",SUMPRODUCT(AX117:$BD117,AX49:$BD49))</f>
        <v>0</v>
      </c>
      <c r="AX183" s="538">
        <f>IF($B183="","",SUMPRODUCT(AY117:$BD117,AY49:$BD49))</f>
        <v>0</v>
      </c>
      <c r="AY183" s="538">
        <f>IF($B183="","",SUMPRODUCT(AZ117:$BD117,AZ49:$BD49))</f>
        <v>0</v>
      </c>
      <c r="AZ183" s="538">
        <f>IF($B183="","",SUMPRODUCT(BA117:$BD117,BA49:$BD49))</f>
        <v>0</v>
      </c>
      <c r="BA183" s="538">
        <f>IF($B183="","",SUMPRODUCT(BB117:$BD117,BB49:$BD49))</f>
        <v>0</v>
      </c>
      <c r="BB183" s="538">
        <f>IF($B183="","",SUMPRODUCT(BC117:$BD117,BC49:$BD49))</f>
        <v>0</v>
      </c>
      <c r="BC183" s="538">
        <f t="shared" ref="BC183:BC208" si="445">IF($B183="","",$BD117*$BD49)</f>
        <v>0</v>
      </c>
      <c r="BD183" s="538">
        <f>IF($B183="","",0)</f>
        <v>0</v>
      </c>
    </row>
    <row r="184" spans="1:56" ht="14.25" customHeight="1" x14ac:dyDescent="0.2">
      <c r="A184" s="513">
        <f>A183+1</f>
        <v>1</v>
      </c>
      <c r="B184" s="17" t="str">
        <v/>
      </c>
      <c r="C184" s="17" t="str">
        <v/>
      </c>
      <c r="D184" s="32"/>
      <c r="E184" s="550"/>
      <c r="F184" s="540" t="str">
        <f>IF($B184="","",SUMPRODUCT(G118:$BD118,G50:$BD50))</f>
        <v/>
      </c>
      <c r="G184" s="540" t="str">
        <f>IF($B184="","",SUMPRODUCT(H118:$BD118,H50:$BD50))</f>
        <v/>
      </c>
      <c r="H184" s="540" t="str">
        <f>IF($B184="","",SUMPRODUCT(I118:$BD118,I50:$BD50))</f>
        <v/>
      </c>
      <c r="I184" s="540" t="str">
        <f>IF($B184="","",SUMPRODUCT(J118:$BD118,J50:$BD50))</f>
        <v/>
      </c>
      <c r="J184" s="540" t="str">
        <f>IF($B184="","",SUMPRODUCT(K118:$BD118,K50:$BD50))</f>
        <v/>
      </c>
      <c r="K184" s="540" t="str">
        <f>IF($B184="","",SUMPRODUCT(L118:$BD118,L50:$BD50))</f>
        <v/>
      </c>
      <c r="L184" s="540" t="str">
        <f>IF($B184="","",SUMPRODUCT(M118:$BD118,M50:$BD50))</f>
        <v/>
      </c>
      <c r="M184" s="540" t="str">
        <f>IF($B184="","",SUMPRODUCT(N118:$BD118,N50:$BD50))</f>
        <v/>
      </c>
      <c r="N184" s="540" t="str">
        <f>IF($B184="","",SUMPRODUCT(O118:$BD118,O50:$BD50))</f>
        <v/>
      </c>
      <c r="O184" s="540" t="str">
        <f>IF($B184="","",SUMPRODUCT(P118:$BD118,P50:$BD50))</f>
        <v/>
      </c>
      <c r="P184" s="540" t="str">
        <f>IF($B184="","",SUMPRODUCT(Q118:$BD118,Q50:$BD50))</f>
        <v/>
      </c>
      <c r="Q184" s="540" t="str">
        <f>IF($B184="","",SUMPRODUCT(R118:$BD118,R50:$BD50))</f>
        <v/>
      </c>
      <c r="R184" s="540" t="str">
        <f>IF($B184="","",SUMPRODUCT(S118:$BD118,S50:$BD50))</f>
        <v/>
      </c>
      <c r="S184" s="540" t="str">
        <f>IF($B184="","",SUMPRODUCT(T118:$BD118,T50:$BD50))</f>
        <v/>
      </c>
      <c r="T184" s="540" t="str">
        <f>IF($B184="","",SUMPRODUCT(U118:$BD118,U50:$BD50))</f>
        <v/>
      </c>
      <c r="U184" s="540" t="str">
        <f>IF($B184="","",SUMPRODUCT(V118:$BD118,V50:$BD50))</f>
        <v/>
      </c>
      <c r="V184" s="540" t="str">
        <f>IF($B184="","",SUMPRODUCT(W118:$BD118,W50:$BD50))</f>
        <v/>
      </c>
      <c r="W184" s="540" t="str">
        <f>IF($B184="","",SUMPRODUCT(X118:$BD118,X50:$BD50))</f>
        <v/>
      </c>
      <c r="X184" s="540" t="str">
        <f>IF($B184="","",SUMPRODUCT(Y118:$BD118,Y50:$BD50))</f>
        <v/>
      </c>
      <c r="Y184" s="540" t="str">
        <f>IF($B184="","",SUMPRODUCT(Z118:$BD118,Z50:$BD50))</f>
        <v/>
      </c>
      <c r="Z184" s="540" t="str">
        <f>IF($B184="","",SUMPRODUCT(AA118:$BD118,AA50:$BD50))</f>
        <v/>
      </c>
      <c r="AA184" s="540" t="str">
        <f>IF($B184="","",SUMPRODUCT(AB118:$BD118,AB50:$BD50))</f>
        <v/>
      </c>
      <c r="AB184" s="540" t="str">
        <f>IF($B184="","",SUMPRODUCT(AC118:$BD118,AC50:$BD50))</f>
        <v/>
      </c>
      <c r="AC184" s="540" t="str">
        <f>IF($B184="","",SUMPRODUCT(AD118:$BD118,AD50:$BD50))</f>
        <v/>
      </c>
      <c r="AD184" s="540" t="str">
        <f>IF($B184="","",SUMPRODUCT(AE118:$BD118,AE50:$BD50))</f>
        <v/>
      </c>
      <c r="AE184" s="540" t="str">
        <f>IF($B184="","",SUMPRODUCT(AF118:$BD118,AF50:$BD50))</f>
        <v/>
      </c>
      <c r="AF184" s="540" t="str">
        <f>IF($B184="","",SUMPRODUCT(AG118:$BD118,AG50:$BD50))</f>
        <v/>
      </c>
      <c r="AG184" s="540" t="str">
        <f>IF($B184="","",SUMPRODUCT(AH118:$BD118,AH50:$BD50))</f>
        <v/>
      </c>
      <c r="AH184" s="540" t="str">
        <f>IF($B184="","",SUMPRODUCT(AI118:$BD118,AI50:$BD50))</f>
        <v/>
      </c>
      <c r="AI184" s="540" t="str">
        <f>IF($B184="","",SUMPRODUCT(AJ118:$BD118,AJ50:$BD50))</f>
        <v/>
      </c>
      <c r="AJ184" s="540" t="str">
        <f>IF($B184="","",SUMPRODUCT(AK118:$BD118,AK50:$BD50))</f>
        <v/>
      </c>
      <c r="AK184" s="540" t="str">
        <f>IF($B184="","",SUMPRODUCT(AL118:$BD118,AL50:$BD50))</f>
        <v/>
      </c>
      <c r="AL184" s="540" t="str">
        <f>IF($B184="","",SUMPRODUCT(AM118:$BD118,AM50:$BD50))</f>
        <v/>
      </c>
      <c r="AM184" s="540" t="str">
        <f>IF($B184="","",SUMPRODUCT(AN118:$BD118,AN50:$BD50))</f>
        <v/>
      </c>
      <c r="AN184" s="540" t="str">
        <f>IF($B184="","",SUMPRODUCT(AO118:$BD118,AO50:$BD50))</f>
        <v/>
      </c>
      <c r="AO184" s="540" t="str">
        <f>IF($B184="","",SUMPRODUCT(AP118:$BD118,AP50:$BD50))</f>
        <v/>
      </c>
      <c r="AP184" s="540" t="str">
        <f>IF($B184="","",SUMPRODUCT(AQ118:$BD118,AQ50:$BD50))</f>
        <v/>
      </c>
      <c r="AQ184" s="540" t="str">
        <f>IF($B184="","",SUMPRODUCT(AR118:$BD118,AR50:$BD50))</f>
        <v/>
      </c>
      <c r="AR184" s="540" t="str">
        <f>IF($B184="","",SUMPRODUCT(AS118:$BD118,AS50:$BD50))</f>
        <v/>
      </c>
      <c r="AS184" s="540" t="str">
        <f>IF($B184="","",SUMPRODUCT(AT118:$BD118,AT50:$BD50))</f>
        <v/>
      </c>
      <c r="AT184" s="540" t="str">
        <f>IF($B184="","",SUMPRODUCT(AU118:$BD118,AU50:$BD50))</f>
        <v/>
      </c>
      <c r="AU184" s="540" t="str">
        <f>IF($B184="","",SUMPRODUCT(AV118:$BD118,AV50:$BD50))</f>
        <v/>
      </c>
      <c r="AV184" s="540" t="str">
        <f>IF($B184="","",SUMPRODUCT(AW118:$BD118,AW50:$BD50))</f>
        <v/>
      </c>
      <c r="AW184" s="540" t="str">
        <f>IF($B184="","",SUMPRODUCT(AX118:$BD118,AX50:$BD50))</f>
        <v/>
      </c>
      <c r="AX184" s="540" t="str">
        <f>IF($B184="","",SUMPRODUCT(AY118:$BD118,AY50:$BD50))</f>
        <v/>
      </c>
      <c r="AY184" s="540" t="str">
        <f>IF($B184="","",SUMPRODUCT(AZ118:$BD118,AZ50:$BD50))</f>
        <v/>
      </c>
      <c r="AZ184" s="540" t="str">
        <f>IF($B184="","",SUMPRODUCT(BA118:$BD118,BA50:$BD50))</f>
        <v/>
      </c>
      <c r="BA184" s="540" t="str">
        <f>IF($B184="","",SUMPRODUCT(BB118:$BD118,BB50:$BD50))</f>
        <v/>
      </c>
      <c r="BB184" s="540" t="str">
        <f>IF($B184="","",SUMPRODUCT(BC118:$BD118,BC50:$BD50))</f>
        <v/>
      </c>
      <c r="BC184" s="540" t="str">
        <f t="shared" si="445"/>
        <v/>
      </c>
      <c r="BD184" s="540" t="str">
        <f t="shared" ref="BD184:BD208" si="446">IF($B184="","",0)</f>
        <v/>
      </c>
    </row>
    <row r="185" spans="1:56" ht="14.25" customHeight="1" x14ac:dyDescent="0.2">
      <c r="A185" s="513">
        <f t="shared" ref="A185:A208" si="447">A184+1</f>
        <v>2</v>
      </c>
      <c r="B185" s="18" t="str">
        <v/>
      </c>
      <c r="C185" s="18" t="str">
        <v/>
      </c>
      <c r="D185" s="31"/>
      <c r="E185" s="550"/>
      <c r="F185" s="541" t="str">
        <f>IF($B185="","",SUMPRODUCT(G119:$BD119,G51:$BD51))</f>
        <v/>
      </c>
      <c r="G185" s="541" t="str">
        <f>IF($B185="","",SUMPRODUCT(H119:$BD119,H51:$BD51))</f>
        <v/>
      </c>
      <c r="H185" s="541" t="str">
        <f>IF($B185="","",SUMPRODUCT(I119:$BD119,I51:$BD51))</f>
        <v/>
      </c>
      <c r="I185" s="541" t="str">
        <f>IF($B185="","",SUMPRODUCT(J119:$BD119,J51:$BD51))</f>
        <v/>
      </c>
      <c r="J185" s="541" t="str">
        <f>IF($B185="","",SUMPRODUCT(K119:$BD119,K51:$BD51))</f>
        <v/>
      </c>
      <c r="K185" s="541" t="str">
        <f>IF($B185="","",SUMPRODUCT(L119:$BD119,L51:$BD51))</f>
        <v/>
      </c>
      <c r="L185" s="541" t="str">
        <f>IF($B185="","",SUMPRODUCT(M119:$BD119,M51:$BD51))</f>
        <v/>
      </c>
      <c r="M185" s="541" t="str">
        <f>IF($B185="","",SUMPRODUCT(N119:$BD119,N51:$BD51))</f>
        <v/>
      </c>
      <c r="N185" s="541" t="str">
        <f>IF($B185="","",SUMPRODUCT(O119:$BD119,O51:$BD51))</f>
        <v/>
      </c>
      <c r="O185" s="541" t="str">
        <f>IF($B185="","",SUMPRODUCT(P119:$BD119,P51:$BD51))</f>
        <v/>
      </c>
      <c r="P185" s="541" t="str">
        <f>IF($B185="","",SUMPRODUCT(Q119:$BD119,Q51:$BD51))</f>
        <v/>
      </c>
      <c r="Q185" s="541" t="str">
        <f>IF($B185="","",SUMPRODUCT(R119:$BD119,R51:$BD51))</f>
        <v/>
      </c>
      <c r="R185" s="541" t="str">
        <f>IF($B185="","",SUMPRODUCT(S119:$BD119,S51:$BD51))</f>
        <v/>
      </c>
      <c r="S185" s="541" t="str">
        <f>IF($B185="","",SUMPRODUCT(T119:$BD119,T51:$BD51))</f>
        <v/>
      </c>
      <c r="T185" s="541" t="str">
        <f>IF($B185="","",SUMPRODUCT(U119:$BD119,U51:$BD51))</f>
        <v/>
      </c>
      <c r="U185" s="541" t="str">
        <f>IF($B185="","",SUMPRODUCT(V119:$BD119,V51:$BD51))</f>
        <v/>
      </c>
      <c r="V185" s="541" t="str">
        <f>IF($B185="","",SUMPRODUCT(W119:$BD119,W51:$BD51))</f>
        <v/>
      </c>
      <c r="W185" s="541" t="str">
        <f>IF($B185="","",SUMPRODUCT(X119:$BD119,X51:$BD51))</f>
        <v/>
      </c>
      <c r="X185" s="541" t="str">
        <f>IF($B185="","",SUMPRODUCT(Y119:$BD119,Y51:$BD51))</f>
        <v/>
      </c>
      <c r="Y185" s="541" t="str">
        <f>IF($B185="","",SUMPRODUCT(Z119:$BD119,Z51:$BD51))</f>
        <v/>
      </c>
      <c r="Z185" s="541" t="str">
        <f>IF($B185="","",SUMPRODUCT(AA119:$BD119,AA51:$BD51))</f>
        <v/>
      </c>
      <c r="AA185" s="541" t="str">
        <f>IF($B185="","",SUMPRODUCT(AB119:$BD119,AB51:$BD51))</f>
        <v/>
      </c>
      <c r="AB185" s="541" t="str">
        <f>IF($B185="","",SUMPRODUCT(AC119:$BD119,AC51:$BD51))</f>
        <v/>
      </c>
      <c r="AC185" s="541" t="str">
        <f>IF($B185="","",SUMPRODUCT(AD119:$BD119,AD51:$BD51))</f>
        <v/>
      </c>
      <c r="AD185" s="541" t="str">
        <f>IF($B185="","",SUMPRODUCT(AE119:$BD119,AE51:$BD51))</f>
        <v/>
      </c>
      <c r="AE185" s="541" t="str">
        <f>IF($B185="","",SUMPRODUCT(AF119:$BD119,AF51:$BD51))</f>
        <v/>
      </c>
      <c r="AF185" s="541" t="str">
        <f>IF($B185="","",SUMPRODUCT(AG119:$BD119,AG51:$BD51))</f>
        <v/>
      </c>
      <c r="AG185" s="541" t="str">
        <f>IF($B185="","",SUMPRODUCT(AH119:$BD119,AH51:$BD51))</f>
        <v/>
      </c>
      <c r="AH185" s="541" t="str">
        <f>IF($B185="","",SUMPRODUCT(AI119:$BD119,AI51:$BD51))</f>
        <v/>
      </c>
      <c r="AI185" s="541" t="str">
        <f>IF($B185="","",SUMPRODUCT(AJ119:$BD119,AJ51:$BD51))</f>
        <v/>
      </c>
      <c r="AJ185" s="541" t="str">
        <f>IF($B185="","",SUMPRODUCT(AK119:$BD119,AK51:$BD51))</f>
        <v/>
      </c>
      <c r="AK185" s="541" t="str">
        <f>IF($B185="","",SUMPRODUCT(AL119:$BD119,AL51:$BD51))</f>
        <v/>
      </c>
      <c r="AL185" s="541" t="str">
        <f>IF($B185="","",SUMPRODUCT(AM119:$BD119,AM51:$BD51))</f>
        <v/>
      </c>
      <c r="AM185" s="541" t="str">
        <f>IF($B185="","",SUMPRODUCT(AN119:$BD119,AN51:$BD51))</f>
        <v/>
      </c>
      <c r="AN185" s="541" t="str">
        <f>IF($B185="","",SUMPRODUCT(AO119:$BD119,AO51:$BD51))</f>
        <v/>
      </c>
      <c r="AO185" s="541" t="str">
        <f>IF($B185="","",SUMPRODUCT(AP119:$BD119,AP51:$BD51))</f>
        <v/>
      </c>
      <c r="AP185" s="541" t="str">
        <f>IF($B185="","",SUMPRODUCT(AQ119:$BD119,AQ51:$BD51))</f>
        <v/>
      </c>
      <c r="AQ185" s="541" t="str">
        <f>IF($B185="","",SUMPRODUCT(AR119:$BD119,AR51:$BD51))</f>
        <v/>
      </c>
      <c r="AR185" s="541" t="str">
        <f>IF($B185="","",SUMPRODUCT(AS119:$BD119,AS51:$BD51))</f>
        <v/>
      </c>
      <c r="AS185" s="541" t="str">
        <f>IF($B185="","",SUMPRODUCT(AT119:$BD119,AT51:$BD51))</f>
        <v/>
      </c>
      <c r="AT185" s="541" t="str">
        <f>IF($B185="","",SUMPRODUCT(AU119:$BD119,AU51:$BD51))</f>
        <v/>
      </c>
      <c r="AU185" s="541" t="str">
        <f>IF($B185="","",SUMPRODUCT(AV119:$BD119,AV51:$BD51))</f>
        <v/>
      </c>
      <c r="AV185" s="541" t="str">
        <f>IF($B185="","",SUMPRODUCT(AW119:$BD119,AW51:$BD51))</f>
        <v/>
      </c>
      <c r="AW185" s="541" t="str">
        <f>IF($B185="","",SUMPRODUCT(AX119:$BD119,AX51:$BD51))</f>
        <v/>
      </c>
      <c r="AX185" s="541" t="str">
        <f>IF($B185="","",SUMPRODUCT(AY119:$BD119,AY51:$BD51))</f>
        <v/>
      </c>
      <c r="AY185" s="541" t="str">
        <f>IF($B185="","",SUMPRODUCT(AZ119:$BD119,AZ51:$BD51))</f>
        <v/>
      </c>
      <c r="AZ185" s="541" t="str">
        <f>IF($B185="","",SUMPRODUCT(BA119:$BD119,BA51:$BD51))</f>
        <v/>
      </c>
      <c r="BA185" s="541" t="str">
        <f>IF($B185="","",SUMPRODUCT(BB119:$BD119,BB51:$BD51))</f>
        <v/>
      </c>
      <c r="BB185" s="541" t="str">
        <f>IF($B185="","",SUMPRODUCT(BC119:$BD119,BC51:$BD51))</f>
        <v/>
      </c>
      <c r="BC185" s="541" t="str">
        <f t="shared" si="445"/>
        <v/>
      </c>
      <c r="BD185" s="541" t="str">
        <f t="shared" si="446"/>
        <v/>
      </c>
    </row>
    <row r="186" spans="1:56" ht="14.25" customHeight="1" x14ac:dyDescent="0.2">
      <c r="A186" s="513">
        <f t="shared" si="447"/>
        <v>3</v>
      </c>
      <c r="B186" s="18" t="str">
        <v/>
      </c>
      <c r="C186" s="18" t="str">
        <v/>
      </c>
      <c r="D186" s="31"/>
      <c r="E186" s="550"/>
      <c r="F186" s="541" t="str">
        <f>IF($B186="","",SUMPRODUCT(G120:$BD120,G52:$BD52))</f>
        <v/>
      </c>
      <c r="G186" s="541" t="str">
        <f>IF($B186="","",SUMPRODUCT(H120:$BD120,H52:$BD52))</f>
        <v/>
      </c>
      <c r="H186" s="541" t="str">
        <f>IF($B186="","",SUMPRODUCT(I120:$BD120,I52:$BD52))</f>
        <v/>
      </c>
      <c r="I186" s="541" t="str">
        <f>IF($B186="","",SUMPRODUCT(J120:$BD120,J52:$BD52))</f>
        <v/>
      </c>
      <c r="J186" s="541" t="str">
        <f>IF($B186="","",SUMPRODUCT(K120:$BD120,K52:$BD52))</f>
        <v/>
      </c>
      <c r="K186" s="541" t="str">
        <f>IF($B186="","",SUMPRODUCT(L120:$BD120,L52:$BD52))</f>
        <v/>
      </c>
      <c r="L186" s="541" t="str">
        <f>IF($B186="","",SUMPRODUCT(M120:$BD120,M52:$BD52))</f>
        <v/>
      </c>
      <c r="M186" s="541" t="str">
        <f>IF($B186="","",SUMPRODUCT(N120:$BD120,N52:$BD52))</f>
        <v/>
      </c>
      <c r="N186" s="541" t="str">
        <f>IF($B186="","",SUMPRODUCT(O120:$BD120,O52:$BD52))</f>
        <v/>
      </c>
      <c r="O186" s="541" t="str">
        <f>IF($B186="","",SUMPRODUCT(P120:$BD120,P52:$BD52))</f>
        <v/>
      </c>
      <c r="P186" s="541" t="str">
        <f>IF($B186="","",SUMPRODUCT(Q120:$BD120,Q52:$BD52))</f>
        <v/>
      </c>
      <c r="Q186" s="541" t="str">
        <f>IF($B186="","",SUMPRODUCT(R120:$BD120,R52:$BD52))</f>
        <v/>
      </c>
      <c r="R186" s="541" t="str">
        <f>IF($B186="","",SUMPRODUCT(S120:$BD120,S52:$BD52))</f>
        <v/>
      </c>
      <c r="S186" s="541" t="str">
        <f>IF($B186="","",SUMPRODUCT(T120:$BD120,T52:$BD52))</f>
        <v/>
      </c>
      <c r="T186" s="541" t="str">
        <f>IF($B186="","",SUMPRODUCT(U120:$BD120,U52:$BD52))</f>
        <v/>
      </c>
      <c r="U186" s="541" t="str">
        <f>IF($B186="","",SUMPRODUCT(V120:$BD120,V52:$BD52))</f>
        <v/>
      </c>
      <c r="V186" s="541" t="str">
        <f>IF($B186="","",SUMPRODUCT(W120:$BD120,W52:$BD52))</f>
        <v/>
      </c>
      <c r="W186" s="541" t="str">
        <f>IF($B186="","",SUMPRODUCT(X120:$BD120,X52:$BD52))</f>
        <v/>
      </c>
      <c r="X186" s="541" t="str">
        <f>IF($B186="","",SUMPRODUCT(Y120:$BD120,Y52:$BD52))</f>
        <v/>
      </c>
      <c r="Y186" s="541" t="str">
        <f>IF($B186="","",SUMPRODUCT(Z120:$BD120,Z52:$BD52))</f>
        <v/>
      </c>
      <c r="Z186" s="541" t="str">
        <f>IF($B186="","",SUMPRODUCT(AA120:$BD120,AA52:$BD52))</f>
        <v/>
      </c>
      <c r="AA186" s="541" t="str">
        <f>IF($B186="","",SUMPRODUCT(AB120:$BD120,AB52:$BD52))</f>
        <v/>
      </c>
      <c r="AB186" s="541" t="str">
        <f>IF($B186="","",SUMPRODUCT(AC120:$BD120,AC52:$BD52))</f>
        <v/>
      </c>
      <c r="AC186" s="541" t="str">
        <f>IF($B186="","",SUMPRODUCT(AD120:$BD120,AD52:$BD52))</f>
        <v/>
      </c>
      <c r="AD186" s="541" t="str">
        <f>IF($B186="","",SUMPRODUCT(AE120:$BD120,AE52:$BD52))</f>
        <v/>
      </c>
      <c r="AE186" s="541" t="str">
        <f>IF($B186="","",SUMPRODUCT(AF120:$BD120,AF52:$BD52))</f>
        <v/>
      </c>
      <c r="AF186" s="541" t="str">
        <f>IF($B186="","",SUMPRODUCT(AG120:$BD120,AG52:$BD52))</f>
        <v/>
      </c>
      <c r="AG186" s="541" t="str">
        <f>IF($B186="","",SUMPRODUCT(AH120:$BD120,AH52:$BD52))</f>
        <v/>
      </c>
      <c r="AH186" s="541" t="str">
        <f>IF($B186="","",SUMPRODUCT(AI120:$BD120,AI52:$BD52))</f>
        <v/>
      </c>
      <c r="AI186" s="541" t="str">
        <f>IF($B186="","",SUMPRODUCT(AJ120:$BD120,AJ52:$BD52))</f>
        <v/>
      </c>
      <c r="AJ186" s="541" t="str">
        <f>IF($B186="","",SUMPRODUCT(AK120:$BD120,AK52:$BD52))</f>
        <v/>
      </c>
      <c r="AK186" s="541" t="str">
        <f>IF($B186="","",SUMPRODUCT(AL120:$BD120,AL52:$BD52))</f>
        <v/>
      </c>
      <c r="AL186" s="541" t="str">
        <f>IF($B186="","",SUMPRODUCT(AM120:$BD120,AM52:$BD52))</f>
        <v/>
      </c>
      <c r="AM186" s="541" t="str">
        <f>IF($B186="","",SUMPRODUCT(AN120:$BD120,AN52:$BD52))</f>
        <v/>
      </c>
      <c r="AN186" s="541" t="str">
        <f>IF($B186="","",SUMPRODUCT(AO120:$BD120,AO52:$BD52))</f>
        <v/>
      </c>
      <c r="AO186" s="541" t="str">
        <f>IF($B186="","",SUMPRODUCT(AP120:$BD120,AP52:$BD52))</f>
        <v/>
      </c>
      <c r="AP186" s="541" t="str">
        <f>IF($B186="","",SUMPRODUCT(AQ120:$BD120,AQ52:$BD52))</f>
        <v/>
      </c>
      <c r="AQ186" s="541" t="str">
        <f>IF($B186="","",SUMPRODUCT(AR120:$BD120,AR52:$BD52))</f>
        <v/>
      </c>
      <c r="AR186" s="541" t="str">
        <f>IF($B186="","",SUMPRODUCT(AS120:$BD120,AS52:$BD52))</f>
        <v/>
      </c>
      <c r="AS186" s="541" t="str">
        <f>IF($B186="","",SUMPRODUCT(AT120:$BD120,AT52:$BD52))</f>
        <v/>
      </c>
      <c r="AT186" s="541" t="str">
        <f>IF($B186="","",SUMPRODUCT(AU120:$BD120,AU52:$BD52))</f>
        <v/>
      </c>
      <c r="AU186" s="541" t="str">
        <f>IF($B186="","",SUMPRODUCT(AV120:$BD120,AV52:$BD52))</f>
        <v/>
      </c>
      <c r="AV186" s="541" t="str">
        <f>IF($B186="","",SUMPRODUCT(AW120:$BD120,AW52:$BD52))</f>
        <v/>
      </c>
      <c r="AW186" s="541" t="str">
        <f>IF($B186="","",SUMPRODUCT(AX120:$BD120,AX52:$BD52))</f>
        <v/>
      </c>
      <c r="AX186" s="541" t="str">
        <f>IF($B186="","",SUMPRODUCT(AY120:$BD120,AY52:$BD52))</f>
        <v/>
      </c>
      <c r="AY186" s="541" t="str">
        <f>IF($B186="","",SUMPRODUCT(AZ120:$BD120,AZ52:$BD52))</f>
        <v/>
      </c>
      <c r="AZ186" s="541" t="str">
        <f>IF($B186="","",SUMPRODUCT(BA120:$BD120,BA52:$BD52))</f>
        <v/>
      </c>
      <c r="BA186" s="541" t="str">
        <f>IF($B186="","",SUMPRODUCT(BB120:$BD120,BB52:$BD52))</f>
        <v/>
      </c>
      <c r="BB186" s="541" t="str">
        <f>IF($B186="","",SUMPRODUCT(BC120:$BD120,BC52:$BD52))</f>
        <v/>
      </c>
      <c r="BC186" s="541" t="str">
        <f t="shared" si="445"/>
        <v/>
      </c>
      <c r="BD186" s="541" t="str">
        <f t="shared" si="446"/>
        <v/>
      </c>
    </row>
    <row r="187" spans="1:56" ht="14.25" customHeight="1" x14ac:dyDescent="0.2">
      <c r="A187" s="513">
        <f t="shared" si="447"/>
        <v>4</v>
      </c>
      <c r="B187" s="18" t="str">
        <v/>
      </c>
      <c r="C187" s="18" t="str">
        <v/>
      </c>
      <c r="D187" s="31"/>
      <c r="E187" s="550"/>
      <c r="F187" s="541" t="str">
        <f>IF($B187="","",SUMPRODUCT(G121:$BD121,G53:$BD53))</f>
        <v/>
      </c>
      <c r="G187" s="541" t="str">
        <f>IF($B187="","",SUMPRODUCT(H121:$BD121,H53:$BD53))</f>
        <v/>
      </c>
      <c r="H187" s="541" t="str">
        <f>IF($B187="","",SUMPRODUCT(I121:$BD121,I53:$BD53))</f>
        <v/>
      </c>
      <c r="I187" s="541" t="str">
        <f>IF($B187="","",SUMPRODUCT(J121:$BD121,J53:$BD53))</f>
        <v/>
      </c>
      <c r="J187" s="541" t="str">
        <f>IF($B187="","",SUMPRODUCT(K121:$BD121,K53:$BD53))</f>
        <v/>
      </c>
      <c r="K187" s="541" t="str">
        <f>IF($B187="","",SUMPRODUCT(L121:$BD121,L53:$BD53))</f>
        <v/>
      </c>
      <c r="L187" s="541" t="str">
        <f>IF($B187="","",SUMPRODUCT(M121:$BD121,M53:$BD53))</f>
        <v/>
      </c>
      <c r="M187" s="541" t="str">
        <f>IF($B187="","",SUMPRODUCT(N121:$BD121,N53:$BD53))</f>
        <v/>
      </c>
      <c r="N187" s="541" t="str">
        <f>IF($B187="","",SUMPRODUCT(O121:$BD121,O53:$BD53))</f>
        <v/>
      </c>
      <c r="O187" s="541" t="str">
        <f>IF($B187="","",SUMPRODUCT(P121:$BD121,P53:$BD53))</f>
        <v/>
      </c>
      <c r="P187" s="541" t="str">
        <f>IF($B187="","",SUMPRODUCT(Q121:$BD121,Q53:$BD53))</f>
        <v/>
      </c>
      <c r="Q187" s="541" t="str">
        <f>IF($B187="","",SUMPRODUCT(R121:$BD121,R53:$BD53))</f>
        <v/>
      </c>
      <c r="R187" s="541" t="str">
        <f>IF($B187="","",SUMPRODUCT(S121:$BD121,S53:$BD53))</f>
        <v/>
      </c>
      <c r="S187" s="541" t="str">
        <f>IF($B187="","",SUMPRODUCT(T121:$BD121,T53:$BD53))</f>
        <v/>
      </c>
      <c r="T187" s="541" t="str">
        <f>IF($B187="","",SUMPRODUCT(U121:$BD121,U53:$BD53))</f>
        <v/>
      </c>
      <c r="U187" s="541" t="str">
        <f>IF($B187="","",SUMPRODUCT(V121:$BD121,V53:$BD53))</f>
        <v/>
      </c>
      <c r="V187" s="541" t="str">
        <f>IF($B187="","",SUMPRODUCT(W121:$BD121,W53:$BD53))</f>
        <v/>
      </c>
      <c r="W187" s="541" t="str">
        <f>IF($B187="","",SUMPRODUCT(X121:$BD121,X53:$BD53))</f>
        <v/>
      </c>
      <c r="X187" s="541" t="str">
        <f>IF($B187="","",SUMPRODUCT(Y121:$BD121,Y53:$BD53))</f>
        <v/>
      </c>
      <c r="Y187" s="541" t="str">
        <f>IF($B187="","",SUMPRODUCT(Z121:$BD121,Z53:$BD53))</f>
        <v/>
      </c>
      <c r="Z187" s="541" t="str">
        <f>IF($B187="","",SUMPRODUCT(AA121:$BD121,AA53:$BD53))</f>
        <v/>
      </c>
      <c r="AA187" s="541" t="str">
        <f>IF($B187="","",SUMPRODUCT(AB121:$BD121,AB53:$BD53))</f>
        <v/>
      </c>
      <c r="AB187" s="541" t="str">
        <f>IF($B187="","",SUMPRODUCT(AC121:$BD121,AC53:$BD53))</f>
        <v/>
      </c>
      <c r="AC187" s="541" t="str">
        <f>IF($B187="","",SUMPRODUCT(AD121:$BD121,AD53:$BD53))</f>
        <v/>
      </c>
      <c r="AD187" s="541" t="str">
        <f>IF($B187="","",SUMPRODUCT(AE121:$BD121,AE53:$BD53))</f>
        <v/>
      </c>
      <c r="AE187" s="541" t="str">
        <f>IF($B187="","",SUMPRODUCT(AF121:$BD121,AF53:$BD53))</f>
        <v/>
      </c>
      <c r="AF187" s="541" t="str">
        <f>IF($B187="","",SUMPRODUCT(AG121:$BD121,AG53:$BD53))</f>
        <v/>
      </c>
      <c r="AG187" s="541" t="str">
        <f>IF($B187="","",SUMPRODUCT(AH121:$BD121,AH53:$BD53))</f>
        <v/>
      </c>
      <c r="AH187" s="541" t="str">
        <f>IF($B187="","",SUMPRODUCT(AI121:$BD121,AI53:$BD53))</f>
        <v/>
      </c>
      <c r="AI187" s="541" t="str">
        <f>IF($B187="","",SUMPRODUCT(AJ121:$BD121,AJ53:$BD53))</f>
        <v/>
      </c>
      <c r="AJ187" s="541" t="str">
        <f>IF($B187="","",SUMPRODUCT(AK121:$BD121,AK53:$BD53))</f>
        <v/>
      </c>
      <c r="AK187" s="541" t="str">
        <f>IF($B187="","",SUMPRODUCT(AL121:$BD121,AL53:$BD53))</f>
        <v/>
      </c>
      <c r="AL187" s="541" t="str">
        <f>IF($B187="","",SUMPRODUCT(AM121:$BD121,AM53:$BD53))</f>
        <v/>
      </c>
      <c r="AM187" s="541" t="str">
        <f>IF($B187="","",SUMPRODUCT(AN121:$BD121,AN53:$BD53))</f>
        <v/>
      </c>
      <c r="AN187" s="541" t="str">
        <f>IF($B187="","",SUMPRODUCT(AO121:$BD121,AO53:$BD53))</f>
        <v/>
      </c>
      <c r="AO187" s="541" t="str">
        <f>IF($B187="","",SUMPRODUCT(AP121:$BD121,AP53:$BD53))</f>
        <v/>
      </c>
      <c r="AP187" s="541" t="str">
        <f>IF($B187="","",SUMPRODUCT(AQ121:$BD121,AQ53:$BD53))</f>
        <v/>
      </c>
      <c r="AQ187" s="541" t="str">
        <f>IF($B187="","",SUMPRODUCT(AR121:$BD121,AR53:$BD53))</f>
        <v/>
      </c>
      <c r="AR187" s="541" t="str">
        <f>IF($B187="","",SUMPRODUCT(AS121:$BD121,AS53:$BD53))</f>
        <v/>
      </c>
      <c r="AS187" s="541" t="str">
        <f>IF($B187="","",SUMPRODUCT(AT121:$BD121,AT53:$BD53))</f>
        <v/>
      </c>
      <c r="AT187" s="541" t="str">
        <f>IF($B187="","",SUMPRODUCT(AU121:$BD121,AU53:$BD53))</f>
        <v/>
      </c>
      <c r="AU187" s="541" t="str">
        <f>IF($B187="","",SUMPRODUCT(AV121:$BD121,AV53:$BD53))</f>
        <v/>
      </c>
      <c r="AV187" s="541" t="str">
        <f>IF($B187="","",SUMPRODUCT(AW121:$BD121,AW53:$BD53))</f>
        <v/>
      </c>
      <c r="AW187" s="541" t="str">
        <f>IF($B187="","",SUMPRODUCT(AX121:$BD121,AX53:$BD53))</f>
        <v/>
      </c>
      <c r="AX187" s="541" t="str">
        <f>IF($B187="","",SUMPRODUCT(AY121:$BD121,AY53:$BD53))</f>
        <v/>
      </c>
      <c r="AY187" s="541" t="str">
        <f>IF($B187="","",SUMPRODUCT(AZ121:$BD121,AZ53:$BD53))</f>
        <v/>
      </c>
      <c r="AZ187" s="541" t="str">
        <f>IF($B187="","",SUMPRODUCT(BA121:$BD121,BA53:$BD53))</f>
        <v/>
      </c>
      <c r="BA187" s="541" t="str">
        <f>IF($B187="","",SUMPRODUCT(BB121:$BD121,BB53:$BD53))</f>
        <v/>
      </c>
      <c r="BB187" s="541" t="str">
        <f>IF($B187="","",SUMPRODUCT(BC121:$BD121,BC53:$BD53))</f>
        <v/>
      </c>
      <c r="BC187" s="541" t="str">
        <f t="shared" si="445"/>
        <v/>
      </c>
      <c r="BD187" s="541" t="str">
        <f t="shared" si="446"/>
        <v/>
      </c>
    </row>
    <row r="188" spans="1:56" ht="14.25" customHeight="1" x14ac:dyDescent="0.2">
      <c r="A188" s="513">
        <f t="shared" si="447"/>
        <v>5</v>
      </c>
      <c r="B188" s="18" t="str">
        <v/>
      </c>
      <c r="C188" s="18" t="str">
        <v/>
      </c>
      <c r="D188" s="31"/>
      <c r="E188" s="550"/>
      <c r="F188" s="541" t="str">
        <f>IF($B188="","",SUMPRODUCT(G122:$BD122,G54:$BD54))</f>
        <v/>
      </c>
      <c r="G188" s="541" t="str">
        <f>IF($B188="","",SUMPRODUCT(H122:$BD122,H54:$BD54))</f>
        <v/>
      </c>
      <c r="H188" s="541" t="str">
        <f>IF($B188="","",SUMPRODUCT(I122:$BD122,I54:$BD54))</f>
        <v/>
      </c>
      <c r="I188" s="541" t="str">
        <f>IF($B188="","",SUMPRODUCT(J122:$BD122,J54:$BD54))</f>
        <v/>
      </c>
      <c r="J188" s="541" t="str">
        <f>IF($B188="","",SUMPRODUCT(K122:$BD122,K54:$BD54))</f>
        <v/>
      </c>
      <c r="K188" s="541" t="str">
        <f>IF($B188="","",SUMPRODUCT(L122:$BD122,L54:$BD54))</f>
        <v/>
      </c>
      <c r="L188" s="541" t="str">
        <f>IF($B188="","",SUMPRODUCT(M122:$BD122,M54:$BD54))</f>
        <v/>
      </c>
      <c r="M188" s="541" t="str">
        <f>IF($B188="","",SUMPRODUCT(N122:$BD122,N54:$BD54))</f>
        <v/>
      </c>
      <c r="N188" s="541" t="str">
        <f>IF($B188="","",SUMPRODUCT(O122:$BD122,O54:$BD54))</f>
        <v/>
      </c>
      <c r="O188" s="541" t="str">
        <f>IF($B188="","",SUMPRODUCT(P122:$BD122,P54:$BD54))</f>
        <v/>
      </c>
      <c r="P188" s="541" t="str">
        <f>IF($B188="","",SUMPRODUCT(Q122:$BD122,Q54:$BD54))</f>
        <v/>
      </c>
      <c r="Q188" s="541" t="str">
        <f>IF($B188="","",SUMPRODUCT(R122:$BD122,R54:$BD54))</f>
        <v/>
      </c>
      <c r="R188" s="541" t="str">
        <f>IF($B188="","",SUMPRODUCT(S122:$BD122,S54:$BD54))</f>
        <v/>
      </c>
      <c r="S188" s="541" t="str">
        <f>IF($B188="","",SUMPRODUCT(T122:$BD122,T54:$BD54))</f>
        <v/>
      </c>
      <c r="T188" s="541" t="str">
        <f>IF($B188="","",SUMPRODUCT(U122:$BD122,U54:$BD54))</f>
        <v/>
      </c>
      <c r="U188" s="541" t="str">
        <f>IF($B188="","",SUMPRODUCT(V122:$BD122,V54:$BD54))</f>
        <v/>
      </c>
      <c r="V188" s="541" t="str">
        <f>IF($B188="","",SUMPRODUCT(W122:$BD122,W54:$BD54))</f>
        <v/>
      </c>
      <c r="W188" s="541" t="str">
        <f>IF($B188="","",SUMPRODUCT(X122:$BD122,X54:$BD54))</f>
        <v/>
      </c>
      <c r="X188" s="541" t="str">
        <f>IF($B188="","",SUMPRODUCT(Y122:$BD122,Y54:$BD54))</f>
        <v/>
      </c>
      <c r="Y188" s="541" t="str">
        <f>IF($B188="","",SUMPRODUCT(Z122:$BD122,Z54:$BD54))</f>
        <v/>
      </c>
      <c r="Z188" s="541" t="str">
        <f>IF($B188="","",SUMPRODUCT(AA122:$BD122,AA54:$BD54))</f>
        <v/>
      </c>
      <c r="AA188" s="541" t="str">
        <f>IF($B188="","",SUMPRODUCT(AB122:$BD122,AB54:$BD54))</f>
        <v/>
      </c>
      <c r="AB188" s="541" t="str">
        <f>IF($B188="","",SUMPRODUCT(AC122:$BD122,AC54:$BD54))</f>
        <v/>
      </c>
      <c r="AC188" s="541" t="str">
        <f>IF($B188="","",SUMPRODUCT(AD122:$BD122,AD54:$BD54))</f>
        <v/>
      </c>
      <c r="AD188" s="541" t="str">
        <f>IF($B188="","",SUMPRODUCT(AE122:$BD122,AE54:$BD54))</f>
        <v/>
      </c>
      <c r="AE188" s="541" t="str">
        <f>IF($B188="","",SUMPRODUCT(AF122:$BD122,AF54:$BD54))</f>
        <v/>
      </c>
      <c r="AF188" s="541" t="str">
        <f>IF($B188="","",SUMPRODUCT(AG122:$BD122,AG54:$BD54))</f>
        <v/>
      </c>
      <c r="AG188" s="541" t="str">
        <f>IF($B188="","",SUMPRODUCT(AH122:$BD122,AH54:$BD54))</f>
        <v/>
      </c>
      <c r="AH188" s="541" t="str">
        <f>IF($B188="","",SUMPRODUCT(AI122:$BD122,AI54:$BD54))</f>
        <v/>
      </c>
      <c r="AI188" s="541" t="str">
        <f>IF($B188="","",SUMPRODUCT(AJ122:$BD122,AJ54:$BD54))</f>
        <v/>
      </c>
      <c r="AJ188" s="541" t="str">
        <f>IF($B188="","",SUMPRODUCT(AK122:$BD122,AK54:$BD54))</f>
        <v/>
      </c>
      <c r="AK188" s="541" t="str">
        <f>IF($B188="","",SUMPRODUCT(AL122:$BD122,AL54:$BD54))</f>
        <v/>
      </c>
      <c r="AL188" s="541" t="str">
        <f>IF($B188="","",SUMPRODUCT(AM122:$BD122,AM54:$BD54))</f>
        <v/>
      </c>
      <c r="AM188" s="541" t="str">
        <f>IF($B188="","",SUMPRODUCT(AN122:$BD122,AN54:$BD54))</f>
        <v/>
      </c>
      <c r="AN188" s="541" t="str">
        <f>IF($B188="","",SUMPRODUCT(AO122:$BD122,AO54:$BD54))</f>
        <v/>
      </c>
      <c r="AO188" s="541" t="str">
        <f>IF($B188="","",SUMPRODUCT(AP122:$BD122,AP54:$BD54))</f>
        <v/>
      </c>
      <c r="AP188" s="541" t="str">
        <f>IF($B188="","",SUMPRODUCT(AQ122:$BD122,AQ54:$BD54))</f>
        <v/>
      </c>
      <c r="AQ188" s="541" t="str">
        <f>IF($B188="","",SUMPRODUCT(AR122:$BD122,AR54:$BD54))</f>
        <v/>
      </c>
      <c r="AR188" s="541" t="str">
        <f>IF($B188="","",SUMPRODUCT(AS122:$BD122,AS54:$BD54))</f>
        <v/>
      </c>
      <c r="AS188" s="541" t="str">
        <f>IF($B188="","",SUMPRODUCT(AT122:$BD122,AT54:$BD54))</f>
        <v/>
      </c>
      <c r="AT188" s="541" t="str">
        <f>IF($B188="","",SUMPRODUCT(AU122:$BD122,AU54:$BD54))</f>
        <v/>
      </c>
      <c r="AU188" s="541" t="str">
        <f>IF($B188="","",SUMPRODUCT(AV122:$BD122,AV54:$BD54))</f>
        <v/>
      </c>
      <c r="AV188" s="541" t="str">
        <f>IF($B188="","",SUMPRODUCT(AW122:$BD122,AW54:$BD54))</f>
        <v/>
      </c>
      <c r="AW188" s="541" t="str">
        <f>IF($B188="","",SUMPRODUCT(AX122:$BD122,AX54:$BD54))</f>
        <v/>
      </c>
      <c r="AX188" s="541" t="str">
        <f>IF($B188="","",SUMPRODUCT(AY122:$BD122,AY54:$BD54))</f>
        <v/>
      </c>
      <c r="AY188" s="541" t="str">
        <f>IF($B188="","",SUMPRODUCT(AZ122:$BD122,AZ54:$BD54))</f>
        <v/>
      </c>
      <c r="AZ188" s="541" t="str">
        <f>IF($B188="","",SUMPRODUCT(BA122:$BD122,BA54:$BD54))</f>
        <v/>
      </c>
      <c r="BA188" s="541" t="str">
        <f>IF($B188="","",SUMPRODUCT(BB122:$BD122,BB54:$BD54))</f>
        <v/>
      </c>
      <c r="BB188" s="541" t="str">
        <f>IF($B188="","",SUMPRODUCT(BC122:$BD122,BC54:$BD54))</f>
        <v/>
      </c>
      <c r="BC188" s="541" t="str">
        <f t="shared" si="445"/>
        <v/>
      </c>
      <c r="BD188" s="541" t="str">
        <f t="shared" si="446"/>
        <v/>
      </c>
    </row>
    <row r="189" spans="1:56" ht="14.25" customHeight="1" x14ac:dyDescent="0.2">
      <c r="A189" s="513">
        <f t="shared" si="447"/>
        <v>6</v>
      </c>
      <c r="B189" s="18" t="str">
        <v/>
      </c>
      <c r="C189" s="18" t="str">
        <v/>
      </c>
      <c r="D189" s="31"/>
      <c r="E189" s="550"/>
      <c r="F189" s="541" t="str">
        <f>IF($B189="","",SUMPRODUCT(G123:$BD123,G55:$BD55))</f>
        <v/>
      </c>
      <c r="G189" s="541" t="str">
        <f>IF($B189="","",SUMPRODUCT(H123:$BD123,H55:$BD55))</f>
        <v/>
      </c>
      <c r="H189" s="541" t="str">
        <f>IF($B189="","",SUMPRODUCT(I123:$BD123,I55:$BD55))</f>
        <v/>
      </c>
      <c r="I189" s="541" t="str">
        <f>IF($B189="","",SUMPRODUCT(J123:$BD123,J55:$BD55))</f>
        <v/>
      </c>
      <c r="J189" s="541" t="str">
        <f>IF($B189="","",SUMPRODUCT(K123:$BD123,K55:$BD55))</f>
        <v/>
      </c>
      <c r="K189" s="541" t="str">
        <f>IF($B189="","",SUMPRODUCT(L123:$BD123,L55:$BD55))</f>
        <v/>
      </c>
      <c r="L189" s="541" t="str">
        <f>IF($B189="","",SUMPRODUCT(M123:$BD123,M55:$BD55))</f>
        <v/>
      </c>
      <c r="M189" s="541" t="str">
        <f>IF($B189="","",SUMPRODUCT(N123:$BD123,N55:$BD55))</f>
        <v/>
      </c>
      <c r="N189" s="541" t="str">
        <f>IF($B189="","",SUMPRODUCT(O123:$BD123,O55:$BD55))</f>
        <v/>
      </c>
      <c r="O189" s="541" t="str">
        <f>IF($B189="","",SUMPRODUCT(P123:$BD123,P55:$BD55))</f>
        <v/>
      </c>
      <c r="P189" s="541" t="str">
        <f>IF($B189="","",SUMPRODUCT(Q123:$BD123,Q55:$BD55))</f>
        <v/>
      </c>
      <c r="Q189" s="541" t="str">
        <f>IF($B189="","",SUMPRODUCT(R123:$BD123,R55:$BD55))</f>
        <v/>
      </c>
      <c r="R189" s="541" t="str">
        <f>IF($B189="","",SUMPRODUCT(S123:$BD123,S55:$BD55))</f>
        <v/>
      </c>
      <c r="S189" s="541" t="str">
        <f>IF($B189="","",SUMPRODUCT(T123:$BD123,T55:$BD55))</f>
        <v/>
      </c>
      <c r="T189" s="541" t="str">
        <f>IF($B189="","",SUMPRODUCT(U123:$BD123,U55:$BD55))</f>
        <v/>
      </c>
      <c r="U189" s="541" t="str">
        <f>IF($B189="","",SUMPRODUCT(V123:$BD123,V55:$BD55))</f>
        <v/>
      </c>
      <c r="V189" s="541" t="str">
        <f>IF($B189="","",SUMPRODUCT(W123:$BD123,W55:$BD55))</f>
        <v/>
      </c>
      <c r="W189" s="541" t="str">
        <f>IF($B189="","",SUMPRODUCT(X123:$BD123,X55:$BD55))</f>
        <v/>
      </c>
      <c r="X189" s="541" t="str">
        <f>IF($B189="","",SUMPRODUCT(Y123:$BD123,Y55:$BD55))</f>
        <v/>
      </c>
      <c r="Y189" s="541" t="str">
        <f>IF($B189="","",SUMPRODUCT(Z123:$BD123,Z55:$BD55))</f>
        <v/>
      </c>
      <c r="Z189" s="541" t="str">
        <f>IF($B189="","",SUMPRODUCT(AA123:$BD123,AA55:$BD55))</f>
        <v/>
      </c>
      <c r="AA189" s="541" t="str">
        <f>IF($B189="","",SUMPRODUCT(AB123:$BD123,AB55:$BD55))</f>
        <v/>
      </c>
      <c r="AB189" s="541" t="str">
        <f>IF($B189="","",SUMPRODUCT(AC123:$BD123,AC55:$BD55))</f>
        <v/>
      </c>
      <c r="AC189" s="541" t="str">
        <f>IF($B189="","",SUMPRODUCT(AD123:$BD123,AD55:$BD55))</f>
        <v/>
      </c>
      <c r="AD189" s="541" t="str">
        <f>IF($B189="","",SUMPRODUCT(AE123:$BD123,AE55:$BD55))</f>
        <v/>
      </c>
      <c r="AE189" s="541" t="str">
        <f>IF($B189="","",SUMPRODUCT(AF123:$BD123,AF55:$BD55))</f>
        <v/>
      </c>
      <c r="AF189" s="541" t="str">
        <f>IF($B189="","",SUMPRODUCT(AG123:$BD123,AG55:$BD55))</f>
        <v/>
      </c>
      <c r="AG189" s="541" t="str">
        <f>IF($B189="","",SUMPRODUCT(AH123:$BD123,AH55:$BD55))</f>
        <v/>
      </c>
      <c r="AH189" s="541" t="str">
        <f>IF($B189="","",SUMPRODUCT(AI123:$BD123,AI55:$BD55))</f>
        <v/>
      </c>
      <c r="AI189" s="541" t="str">
        <f>IF($B189="","",SUMPRODUCT(AJ123:$BD123,AJ55:$BD55))</f>
        <v/>
      </c>
      <c r="AJ189" s="541" t="str">
        <f>IF($B189="","",SUMPRODUCT(AK123:$BD123,AK55:$BD55))</f>
        <v/>
      </c>
      <c r="AK189" s="541" t="str">
        <f>IF($B189="","",SUMPRODUCT(AL123:$BD123,AL55:$BD55))</f>
        <v/>
      </c>
      <c r="AL189" s="541" t="str">
        <f>IF($B189="","",SUMPRODUCT(AM123:$BD123,AM55:$BD55))</f>
        <v/>
      </c>
      <c r="AM189" s="541" t="str">
        <f>IF($B189="","",SUMPRODUCT(AN123:$BD123,AN55:$BD55))</f>
        <v/>
      </c>
      <c r="AN189" s="541" t="str">
        <f>IF($B189="","",SUMPRODUCT(AO123:$BD123,AO55:$BD55))</f>
        <v/>
      </c>
      <c r="AO189" s="541" t="str">
        <f>IF($B189="","",SUMPRODUCT(AP123:$BD123,AP55:$BD55))</f>
        <v/>
      </c>
      <c r="AP189" s="541" t="str">
        <f>IF($B189="","",SUMPRODUCT(AQ123:$BD123,AQ55:$BD55))</f>
        <v/>
      </c>
      <c r="AQ189" s="541" t="str">
        <f>IF($B189="","",SUMPRODUCT(AR123:$BD123,AR55:$BD55))</f>
        <v/>
      </c>
      <c r="AR189" s="541" t="str">
        <f>IF($B189="","",SUMPRODUCT(AS123:$BD123,AS55:$BD55))</f>
        <v/>
      </c>
      <c r="AS189" s="541" t="str">
        <f>IF($B189="","",SUMPRODUCT(AT123:$BD123,AT55:$BD55))</f>
        <v/>
      </c>
      <c r="AT189" s="541" t="str">
        <f>IF($B189="","",SUMPRODUCT(AU123:$BD123,AU55:$BD55))</f>
        <v/>
      </c>
      <c r="AU189" s="541" t="str">
        <f>IF($B189="","",SUMPRODUCT(AV123:$BD123,AV55:$BD55))</f>
        <v/>
      </c>
      <c r="AV189" s="541" t="str">
        <f>IF($B189="","",SUMPRODUCT(AW123:$BD123,AW55:$BD55))</f>
        <v/>
      </c>
      <c r="AW189" s="541" t="str">
        <f>IF($B189="","",SUMPRODUCT(AX123:$BD123,AX55:$BD55))</f>
        <v/>
      </c>
      <c r="AX189" s="541" t="str">
        <f>IF($B189="","",SUMPRODUCT(AY123:$BD123,AY55:$BD55))</f>
        <v/>
      </c>
      <c r="AY189" s="541" t="str">
        <f>IF($B189="","",SUMPRODUCT(AZ123:$BD123,AZ55:$BD55))</f>
        <v/>
      </c>
      <c r="AZ189" s="541" t="str">
        <f>IF($B189="","",SUMPRODUCT(BA123:$BD123,BA55:$BD55))</f>
        <v/>
      </c>
      <c r="BA189" s="541" t="str">
        <f>IF($B189="","",SUMPRODUCT(BB123:$BD123,BB55:$BD55))</f>
        <v/>
      </c>
      <c r="BB189" s="541" t="str">
        <f>IF($B189="","",SUMPRODUCT(BC123:$BD123,BC55:$BD55))</f>
        <v/>
      </c>
      <c r="BC189" s="541" t="str">
        <f t="shared" si="445"/>
        <v/>
      </c>
      <c r="BD189" s="541" t="str">
        <f t="shared" si="446"/>
        <v/>
      </c>
    </row>
    <row r="190" spans="1:56" ht="14.25" customHeight="1" x14ac:dyDescent="0.2">
      <c r="A190" s="513">
        <f t="shared" si="447"/>
        <v>7</v>
      </c>
      <c r="B190" s="18" t="str">
        <v/>
      </c>
      <c r="C190" s="18" t="str">
        <v/>
      </c>
      <c r="D190" s="31"/>
      <c r="E190" s="550"/>
      <c r="F190" s="541" t="str">
        <f>IF($B190="","",SUMPRODUCT(G124:$BD124,G56:$BD56))</f>
        <v/>
      </c>
      <c r="G190" s="541" t="str">
        <f>IF($B190="","",SUMPRODUCT(H124:$BD124,H56:$BD56))</f>
        <v/>
      </c>
      <c r="H190" s="541" t="str">
        <f>IF($B190="","",SUMPRODUCT(I124:$BD124,I56:$BD56))</f>
        <v/>
      </c>
      <c r="I190" s="541" t="str">
        <f>IF($B190="","",SUMPRODUCT(J124:$BD124,J56:$BD56))</f>
        <v/>
      </c>
      <c r="J190" s="541" t="str">
        <f>IF($B190="","",SUMPRODUCT(K124:$BD124,K56:$BD56))</f>
        <v/>
      </c>
      <c r="K190" s="541" t="str">
        <f>IF($B190="","",SUMPRODUCT(L124:$BD124,L56:$BD56))</f>
        <v/>
      </c>
      <c r="L190" s="541" t="str">
        <f>IF($B190="","",SUMPRODUCT(M124:$BD124,M56:$BD56))</f>
        <v/>
      </c>
      <c r="M190" s="541" t="str">
        <f>IF($B190="","",SUMPRODUCT(N124:$BD124,N56:$BD56))</f>
        <v/>
      </c>
      <c r="N190" s="541" t="str">
        <f>IF($B190="","",SUMPRODUCT(O124:$BD124,O56:$BD56))</f>
        <v/>
      </c>
      <c r="O190" s="541" t="str">
        <f>IF($B190="","",SUMPRODUCT(P124:$BD124,P56:$BD56))</f>
        <v/>
      </c>
      <c r="P190" s="541" t="str">
        <f>IF($B190="","",SUMPRODUCT(Q124:$BD124,Q56:$BD56))</f>
        <v/>
      </c>
      <c r="Q190" s="541" t="str">
        <f>IF($B190="","",SUMPRODUCT(R124:$BD124,R56:$BD56))</f>
        <v/>
      </c>
      <c r="R190" s="541" t="str">
        <f>IF($B190="","",SUMPRODUCT(S124:$BD124,S56:$BD56))</f>
        <v/>
      </c>
      <c r="S190" s="541" t="str">
        <f>IF($B190="","",SUMPRODUCT(T124:$BD124,T56:$BD56))</f>
        <v/>
      </c>
      <c r="T190" s="541" t="str">
        <f>IF($B190="","",SUMPRODUCT(U124:$BD124,U56:$BD56))</f>
        <v/>
      </c>
      <c r="U190" s="541" t="str">
        <f>IF($B190="","",SUMPRODUCT(V124:$BD124,V56:$BD56))</f>
        <v/>
      </c>
      <c r="V190" s="541" t="str">
        <f>IF($B190="","",SUMPRODUCT(W124:$BD124,W56:$BD56))</f>
        <v/>
      </c>
      <c r="W190" s="541" t="str">
        <f>IF($B190="","",SUMPRODUCT(X124:$BD124,X56:$BD56))</f>
        <v/>
      </c>
      <c r="X190" s="541" t="str">
        <f>IF($B190="","",SUMPRODUCT(Y124:$BD124,Y56:$BD56))</f>
        <v/>
      </c>
      <c r="Y190" s="541" t="str">
        <f>IF($B190="","",SUMPRODUCT(Z124:$BD124,Z56:$BD56))</f>
        <v/>
      </c>
      <c r="Z190" s="541" t="str">
        <f>IF($B190="","",SUMPRODUCT(AA124:$BD124,AA56:$BD56))</f>
        <v/>
      </c>
      <c r="AA190" s="541" t="str">
        <f>IF($B190="","",SUMPRODUCT(AB124:$BD124,AB56:$BD56))</f>
        <v/>
      </c>
      <c r="AB190" s="541" t="str">
        <f>IF($B190="","",SUMPRODUCT(AC124:$BD124,AC56:$BD56))</f>
        <v/>
      </c>
      <c r="AC190" s="541" t="str">
        <f>IF($B190="","",SUMPRODUCT(AD124:$BD124,AD56:$BD56))</f>
        <v/>
      </c>
      <c r="AD190" s="541" t="str">
        <f>IF($B190="","",SUMPRODUCT(AE124:$BD124,AE56:$BD56))</f>
        <v/>
      </c>
      <c r="AE190" s="541" t="str">
        <f>IF($B190="","",SUMPRODUCT(AF124:$BD124,AF56:$BD56))</f>
        <v/>
      </c>
      <c r="AF190" s="541" t="str">
        <f>IF($B190="","",SUMPRODUCT(AG124:$BD124,AG56:$BD56))</f>
        <v/>
      </c>
      <c r="AG190" s="541" t="str">
        <f>IF($B190="","",SUMPRODUCT(AH124:$BD124,AH56:$BD56))</f>
        <v/>
      </c>
      <c r="AH190" s="541" t="str">
        <f>IF($B190="","",SUMPRODUCT(AI124:$BD124,AI56:$BD56))</f>
        <v/>
      </c>
      <c r="AI190" s="541" t="str">
        <f>IF($B190="","",SUMPRODUCT(AJ124:$BD124,AJ56:$BD56))</f>
        <v/>
      </c>
      <c r="AJ190" s="541" t="str">
        <f>IF($B190="","",SUMPRODUCT(AK124:$BD124,AK56:$BD56))</f>
        <v/>
      </c>
      <c r="AK190" s="541" t="str">
        <f>IF($B190="","",SUMPRODUCT(AL124:$BD124,AL56:$BD56))</f>
        <v/>
      </c>
      <c r="AL190" s="541" t="str">
        <f>IF($B190="","",SUMPRODUCT(AM124:$BD124,AM56:$BD56))</f>
        <v/>
      </c>
      <c r="AM190" s="541" t="str">
        <f>IF($B190="","",SUMPRODUCT(AN124:$BD124,AN56:$BD56))</f>
        <v/>
      </c>
      <c r="AN190" s="541" t="str">
        <f>IF($B190="","",SUMPRODUCT(AO124:$BD124,AO56:$BD56))</f>
        <v/>
      </c>
      <c r="AO190" s="541" t="str">
        <f>IF($B190="","",SUMPRODUCT(AP124:$BD124,AP56:$BD56))</f>
        <v/>
      </c>
      <c r="AP190" s="541" t="str">
        <f>IF($B190="","",SUMPRODUCT(AQ124:$BD124,AQ56:$BD56))</f>
        <v/>
      </c>
      <c r="AQ190" s="541" t="str">
        <f>IF($B190="","",SUMPRODUCT(AR124:$BD124,AR56:$BD56))</f>
        <v/>
      </c>
      <c r="AR190" s="541" t="str">
        <f>IF($B190="","",SUMPRODUCT(AS124:$BD124,AS56:$BD56))</f>
        <v/>
      </c>
      <c r="AS190" s="541" t="str">
        <f>IF($B190="","",SUMPRODUCT(AT124:$BD124,AT56:$BD56))</f>
        <v/>
      </c>
      <c r="AT190" s="541" t="str">
        <f>IF($B190="","",SUMPRODUCT(AU124:$BD124,AU56:$BD56))</f>
        <v/>
      </c>
      <c r="AU190" s="541" t="str">
        <f>IF($B190="","",SUMPRODUCT(AV124:$BD124,AV56:$BD56))</f>
        <v/>
      </c>
      <c r="AV190" s="541" t="str">
        <f>IF($B190="","",SUMPRODUCT(AW124:$BD124,AW56:$BD56))</f>
        <v/>
      </c>
      <c r="AW190" s="541" t="str">
        <f>IF($B190="","",SUMPRODUCT(AX124:$BD124,AX56:$BD56))</f>
        <v/>
      </c>
      <c r="AX190" s="541" t="str">
        <f>IF($B190="","",SUMPRODUCT(AY124:$BD124,AY56:$BD56))</f>
        <v/>
      </c>
      <c r="AY190" s="541" t="str">
        <f>IF($B190="","",SUMPRODUCT(AZ124:$BD124,AZ56:$BD56))</f>
        <v/>
      </c>
      <c r="AZ190" s="541" t="str">
        <f>IF($B190="","",SUMPRODUCT(BA124:$BD124,BA56:$BD56))</f>
        <v/>
      </c>
      <c r="BA190" s="541" t="str">
        <f>IF($B190="","",SUMPRODUCT(BB124:$BD124,BB56:$BD56))</f>
        <v/>
      </c>
      <c r="BB190" s="541" t="str">
        <f>IF($B190="","",SUMPRODUCT(BC124:$BD124,BC56:$BD56))</f>
        <v/>
      </c>
      <c r="BC190" s="541" t="str">
        <f t="shared" si="445"/>
        <v/>
      </c>
      <c r="BD190" s="541" t="str">
        <f t="shared" si="446"/>
        <v/>
      </c>
    </row>
    <row r="191" spans="1:56" ht="14.25" customHeight="1" x14ac:dyDescent="0.2">
      <c r="A191" s="513">
        <f t="shared" si="447"/>
        <v>8</v>
      </c>
      <c r="B191" s="18" t="str">
        <v/>
      </c>
      <c r="C191" s="18" t="str">
        <v/>
      </c>
      <c r="D191" s="31"/>
      <c r="E191" s="550"/>
      <c r="F191" s="541" t="str">
        <f>IF($B191="","",SUMPRODUCT(G125:$BD125,G57:$BD57))</f>
        <v/>
      </c>
      <c r="G191" s="541" t="str">
        <f>IF($B191="","",SUMPRODUCT(H125:$BD125,H57:$BD57))</f>
        <v/>
      </c>
      <c r="H191" s="541" t="str">
        <f>IF($B191="","",SUMPRODUCT(I125:$BD125,I57:$BD57))</f>
        <v/>
      </c>
      <c r="I191" s="541" t="str">
        <f>IF($B191="","",SUMPRODUCT(J125:$BD125,J57:$BD57))</f>
        <v/>
      </c>
      <c r="J191" s="541" t="str">
        <f>IF($B191="","",SUMPRODUCT(K125:$BD125,K57:$BD57))</f>
        <v/>
      </c>
      <c r="K191" s="541" t="str">
        <f>IF($B191="","",SUMPRODUCT(L125:$BD125,L57:$BD57))</f>
        <v/>
      </c>
      <c r="L191" s="541" t="str">
        <f>IF($B191="","",SUMPRODUCT(M125:$BD125,M57:$BD57))</f>
        <v/>
      </c>
      <c r="M191" s="541" t="str">
        <f>IF($B191="","",SUMPRODUCT(N125:$BD125,N57:$BD57))</f>
        <v/>
      </c>
      <c r="N191" s="541" t="str">
        <f>IF($B191="","",SUMPRODUCT(O125:$BD125,O57:$BD57))</f>
        <v/>
      </c>
      <c r="O191" s="541" t="str">
        <f>IF($B191="","",SUMPRODUCT(P125:$BD125,P57:$BD57))</f>
        <v/>
      </c>
      <c r="P191" s="541" t="str">
        <f>IF($B191="","",SUMPRODUCT(Q125:$BD125,Q57:$BD57))</f>
        <v/>
      </c>
      <c r="Q191" s="541" t="str">
        <f>IF($B191="","",SUMPRODUCT(R125:$BD125,R57:$BD57))</f>
        <v/>
      </c>
      <c r="R191" s="541" t="str">
        <f>IF($B191="","",SUMPRODUCT(S125:$BD125,S57:$BD57))</f>
        <v/>
      </c>
      <c r="S191" s="541" t="str">
        <f>IF($B191="","",SUMPRODUCT(T125:$BD125,T57:$BD57))</f>
        <v/>
      </c>
      <c r="T191" s="541" t="str">
        <f>IF($B191="","",SUMPRODUCT(U125:$BD125,U57:$BD57))</f>
        <v/>
      </c>
      <c r="U191" s="541" t="str">
        <f>IF($B191="","",SUMPRODUCT(V125:$BD125,V57:$BD57))</f>
        <v/>
      </c>
      <c r="V191" s="541" t="str">
        <f>IF($B191="","",SUMPRODUCT(W125:$BD125,W57:$BD57))</f>
        <v/>
      </c>
      <c r="W191" s="541" t="str">
        <f>IF($B191="","",SUMPRODUCT(X125:$BD125,X57:$BD57))</f>
        <v/>
      </c>
      <c r="X191" s="541" t="str">
        <f>IF($B191="","",SUMPRODUCT(Y125:$BD125,Y57:$BD57))</f>
        <v/>
      </c>
      <c r="Y191" s="541" t="str">
        <f>IF($B191="","",SUMPRODUCT(Z125:$BD125,Z57:$BD57))</f>
        <v/>
      </c>
      <c r="Z191" s="541" t="str">
        <f>IF($B191="","",SUMPRODUCT(AA125:$BD125,AA57:$BD57))</f>
        <v/>
      </c>
      <c r="AA191" s="541" t="str">
        <f>IF($B191="","",SUMPRODUCT(AB125:$BD125,AB57:$BD57))</f>
        <v/>
      </c>
      <c r="AB191" s="541" t="str">
        <f>IF($B191="","",SUMPRODUCT(AC125:$BD125,AC57:$BD57))</f>
        <v/>
      </c>
      <c r="AC191" s="541" t="str">
        <f>IF($B191="","",SUMPRODUCT(AD125:$BD125,AD57:$BD57))</f>
        <v/>
      </c>
      <c r="AD191" s="541" t="str">
        <f>IF($B191="","",SUMPRODUCT(AE125:$BD125,AE57:$BD57))</f>
        <v/>
      </c>
      <c r="AE191" s="541" t="str">
        <f>IF($B191="","",SUMPRODUCT(AF125:$BD125,AF57:$BD57))</f>
        <v/>
      </c>
      <c r="AF191" s="541" t="str">
        <f>IF($B191="","",SUMPRODUCT(AG125:$BD125,AG57:$BD57))</f>
        <v/>
      </c>
      <c r="AG191" s="541" t="str">
        <f>IF($B191="","",SUMPRODUCT(AH125:$BD125,AH57:$BD57))</f>
        <v/>
      </c>
      <c r="AH191" s="541" t="str">
        <f>IF($B191="","",SUMPRODUCT(AI125:$BD125,AI57:$BD57))</f>
        <v/>
      </c>
      <c r="AI191" s="541" t="str">
        <f>IF($B191="","",SUMPRODUCT(AJ125:$BD125,AJ57:$BD57))</f>
        <v/>
      </c>
      <c r="AJ191" s="541" t="str">
        <f>IF($B191="","",SUMPRODUCT(AK125:$BD125,AK57:$BD57))</f>
        <v/>
      </c>
      <c r="AK191" s="541" t="str">
        <f>IF($B191="","",SUMPRODUCT(AL125:$BD125,AL57:$BD57))</f>
        <v/>
      </c>
      <c r="AL191" s="541" t="str">
        <f>IF($B191="","",SUMPRODUCT(AM125:$BD125,AM57:$BD57))</f>
        <v/>
      </c>
      <c r="AM191" s="541" t="str">
        <f>IF($B191="","",SUMPRODUCT(AN125:$BD125,AN57:$BD57))</f>
        <v/>
      </c>
      <c r="AN191" s="541" t="str">
        <f>IF($B191="","",SUMPRODUCT(AO125:$BD125,AO57:$BD57))</f>
        <v/>
      </c>
      <c r="AO191" s="541" t="str">
        <f>IF($B191="","",SUMPRODUCT(AP125:$BD125,AP57:$BD57))</f>
        <v/>
      </c>
      <c r="AP191" s="541" t="str">
        <f>IF($B191="","",SUMPRODUCT(AQ125:$BD125,AQ57:$BD57))</f>
        <v/>
      </c>
      <c r="AQ191" s="541" t="str">
        <f>IF($B191="","",SUMPRODUCT(AR125:$BD125,AR57:$BD57))</f>
        <v/>
      </c>
      <c r="AR191" s="541" t="str">
        <f>IF($B191="","",SUMPRODUCT(AS125:$BD125,AS57:$BD57))</f>
        <v/>
      </c>
      <c r="AS191" s="541" t="str">
        <f>IF($B191="","",SUMPRODUCT(AT125:$BD125,AT57:$BD57))</f>
        <v/>
      </c>
      <c r="AT191" s="541" t="str">
        <f>IF($B191="","",SUMPRODUCT(AU125:$BD125,AU57:$BD57))</f>
        <v/>
      </c>
      <c r="AU191" s="541" t="str">
        <f>IF($B191="","",SUMPRODUCT(AV125:$BD125,AV57:$BD57))</f>
        <v/>
      </c>
      <c r="AV191" s="541" t="str">
        <f>IF($B191="","",SUMPRODUCT(AW125:$BD125,AW57:$BD57))</f>
        <v/>
      </c>
      <c r="AW191" s="541" t="str">
        <f>IF($B191="","",SUMPRODUCT(AX125:$BD125,AX57:$BD57))</f>
        <v/>
      </c>
      <c r="AX191" s="541" t="str">
        <f>IF($B191="","",SUMPRODUCT(AY125:$BD125,AY57:$BD57))</f>
        <v/>
      </c>
      <c r="AY191" s="541" t="str">
        <f>IF($B191="","",SUMPRODUCT(AZ125:$BD125,AZ57:$BD57))</f>
        <v/>
      </c>
      <c r="AZ191" s="541" t="str">
        <f>IF($B191="","",SUMPRODUCT(BA125:$BD125,BA57:$BD57))</f>
        <v/>
      </c>
      <c r="BA191" s="541" t="str">
        <f>IF($B191="","",SUMPRODUCT(BB125:$BD125,BB57:$BD57))</f>
        <v/>
      </c>
      <c r="BB191" s="541" t="str">
        <f>IF($B191="","",SUMPRODUCT(BC125:$BD125,BC57:$BD57))</f>
        <v/>
      </c>
      <c r="BC191" s="541" t="str">
        <f t="shared" si="445"/>
        <v/>
      </c>
      <c r="BD191" s="541" t="str">
        <f t="shared" si="446"/>
        <v/>
      </c>
    </row>
    <row r="192" spans="1:56" ht="14.25" customHeight="1" x14ac:dyDescent="0.2">
      <c r="A192" s="513">
        <f t="shared" si="447"/>
        <v>9</v>
      </c>
      <c r="B192" s="18" t="str">
        <v/>
      </c>
      <c r="C192" s="18" t="str">
        <v/>
      </c>
      <c r="D192" s="31"/>
      <c r="E192" s="550"/>
      <c r="F192" s="541" t="str">
        <f>IF($B192="","",SUMPRODUCT(G126:$BD126,G58:$BD58))</f>
        <v/>
      </c>
      <c r="G192" s="541" t="str">
        <f>IF($B192="","",SUMPRODUCT(H126:$BD126,H58:$BD58))</f>
        <v/>
      </c>
      <c r="H192" s="541" t="str">
        <f>IF($B192="","",SUMPRODUCT(I126:$BD126,I58:$BD58))</f>
        <v/>
      </c>
      <c r="I192" s="541" t="str">
        <f>IF($B192="","",SUMPRODUCT(J126:$BD126,J58:$BD58))</f>
        <v/>
      </c>
      <c r="J192" s="541" t="str">
        <f>IF($B192="","",SUMPRODUCT(K126:$BD126,K58:$BD58))</f>
        <v/>
      </c>
      <c r="K192" s="541" t="str">
        <f>IF($B192="","",SUMPRODUCT(L126:$BD126,L58:$BD58))</f>
        <v/>
      </c>
      <c r="L192" s="541" t="str">
        <f>IF($B192="","",SUMPRODUCT(M126:$BD126,M58:$BD58))</f>
        <v/>
      </c>
      <c r="M192" s="541" t="str">
        <f>IF($B192="","",SUMPRODUCT(N126:$BD126,N58:$BD58))</f>
        <v/>
      </c>
      <c r="N192" s="541" t="str">
        <f>IF($B192="","",SUMPRODUCT(O126:$BD126,O58:$BD58))</f>
        <v/>
      </c>
      <c r="O192" s="541" t="str">
        <f>IF($B192="","",SUMPRODUCT(P126:$BD126,P58:$BD58))</f>
        <v/>
      </c>
      <c r="P192" s="541" t="str">
        <f>IF($B192="","",SUMPRODUCT(Q126:$BD126,Q58:$BD58))</f>
        <v/>
      </c>
      <c r="Q192" s="541" t="str">
        <f>IF($B192="","",SUMPRODUCT(R126:$BD126,R58:$BD58))</f>
        <v/>
      </c>
      <c r="R192" s="541" t="str">
        <f>IF($B192="","",SUMPRODUCT(S126:$BD126,S58:$BD58))</f>
        <v/>
      </c>
      <c r="S192" s="541" t="str">
        <f>IF($B192="","",SUMPRODUCT(T126:$BD126,T58:$BD58))</f>
        <v/>
      </c>
      <c r="T192" s="541" t="str">
        <f>IF($B192="","",SUMPRODUCT(U126:$BD126,U58:$BD58))</f>
        <v/>
      </c>
      <c r="U192" s="541" t="str">
        <f>IF($B192="","",SUMPRODUCT(V126:$BD126,V58:$BD58))</f>
        <v/>
      </c>
      <c r="V192" s="541" t="str">
        <f>IF($B192="","",SUMPRODUCT(W126:$BD126,W58:$BD58))</f>
        <v/>
      </c>
      <c r="W192" s="541" t="str">
        <f>IF($B192="","",SUMPRODUCT(X126:$BD126,X58:$BD58))</f>
        <v/>
      </c>
      <c r="X192" s="541" t="str">
        <f>IF($B192="","",SUMPRODUCT(Y126:$BD126,Y58:$BD58))</f>
        <v/>
      </c>
      <c r="Y192" s="541" t="str">
        <f>IF($B192="","",SUMPRODUCT(Z126:$BD126,Z58:$BD58))</f>
        <v/>
      </c>
      <c r="Z192" s="541" t="str">
        <f>IF($B192="","",SUMPRODUCT(AA126:$BD126,AA58:$BD58))</f>
        <v/>
      </c>
      <c r="AA192" s="541" t="str">
        <f>IF($B192="","",SUMPRODUCT(AB126:$BD126,AB58:$BD58))</f>
        <v/>
      </c>
      <c r="AB192" s="541" t="str">
        <f>IF($B192="","",SUMPRODUCT(AC126:$BD126,AC58:$BD58))</f>
        <v/>
      </c>
      <c r="AC192" s="541" t="str">
        <f>IF($B192="","",SUMPRODUCT(AD126:$BD126,AD58:$BD58))</f>
        <v/>
      </c>
      <c r="AD192" s="541" t="str">
        <f>IF($B192="","",SUMPRODUCT(AE126:$BD126,AE58:$BD58))</f>
        <v/>
      </c>
      <c r="AE192" s="541" t="str">
        <f>IF($B192="","",SUMPRODUCT(AF126:$BD126,AF58:$BD58))</f>
        <v/>
      </c>
      <c r="AF192" s="541" t="str">
        <f>IF($B192="","",SUMPRODUCT(AG126:$BD126,AG58:$BD58))</f>
        <v/>
      </c>
      <c r="AG192" s="541" t="str">
        <f>IF($B192="","",SUMPRODUCT(AH126:$BD126,AH58:$BD58))</f>
        <v/>
      </c>
      <c r="AH192" s="541" t="str">
        <f>IF($B192="","",SUMPRODUCT(AI126:$BD126,AI58:$BD58))</f>
        <v/>
      </c>
      <c r="AI192" s="541" t="str">
        <f>IF($B192="","",SUMPRODUCT(AJ126:$BD126,AJ58:$BD58))</f>
        <v/>
      </c>
      <c r="AJ192" s="541" t="str">
        <f>IF($B192="","",SUMPRODUCT(AK126:$BD126,AK58:$BD58))</f>
        <v/>
      </c>
      <c r="AK192" s="541" t="str">
        <f>IF($B192="","",SUMPRODUCT(AL126:$BD126,AL58:$BD58))</f>
        <v/>
      </c>
      <c r="AL192" s="541" t="str">
        <f>IF($B192="","",SUMPRODUCT(AM126:$BD126,AM58:$BD58))</f>
        <v/>
      </c>
      <c r="AM192" s="541" t="str">
        <f>IF($B192="","",SUMPRODUCT(AN126:$BD126,AN58:$BD58))</f>
        <v/>
      </c>
      <c r="AN192" s="541" t="str">
        <f>IF($B192="","",SUMPRODUCT(AO126:$BD126,AO58:$BD58))</f>
        <v/>
      </c>
      <c r="AO192" s="541" t="str">
        <f>IF($B192="","",SUMPRODUCT(AP126:$BD126,AP58:$BD58))</f>
        <v/>
      </c>
      <c r="AP192" s="541" t="str">
        <f>IF($B192="","",SUMPRODUCT(AQ126:$BD126,AQ58:$BD58))</f>
        <v/>
      </c>
      <c r="AQ192" s="541" t="str">
        <f>IF($B192="","",SUMPRODUCT(AR126:$BD126,AR58:$BD58))</f>
        <v/>
      </c>
      <c r="AR192" s="541" t="str">
        <f>IF($B192="","",SUMPRODUCT(AS126:$BD126,AS58:$BD58))</f>
        <v/>
      </c>
      <c r="AS192" s="541" t="str">
        <f>IF($B192="","",SUMPRODUCT(AT126:$BD126,AT58:$BD58))</f>
        <v/>
      </c>
      <c r="AT192" s="541" t="str">
        <f>IF($B192="","",SUMPRODUCT(AU126:$BD126,AU58:$BD58))</f>
        <v/>
      </c>
      <c r="AU192" s="541" t="str">
        <f>IF($B192="","",SUMPRODUCT(AV126:$BD126,AV58:$BD58))</f>
        <v/>
      </c>
      <c r="AV192" s="541" t="str">
        <f>IF($B192="","",SUMPRODUCT(AW126:$BD126,AW58:$BD58))</f>
        <v/>
      </c>
      <c r="AW192" s="541" t="str">
        <f>IF($B192="","",SUMPRODUCT(AX126:$BD126,AX58:$BD58))</f>
        <v/>
      </c>
      <c r="AX192" s="541" t="str">
        <f>IF($B192="","",SUMPRODUCT(AY126:$BD126,AY58:$BD58))</f>
        <v/>
      </c>
      <c r="AY192" s="541" t="str">
        <f>IF($B192="","",SUMPRODUCT(AZ126:$BD126,AZ58:$BD58))</f>
        <v/>
      </c>
      <c r="AZ192" s="541" t="str">
        <f>IF($B192="","",SUMPRODUCT(BA126:$BD126,BA58:$BD58))</f>
        <v/>
      </c>
      <c r="BA192" s="541" t="str">
        <f>IF($B192="","",SUMPRODUCT(BB126:$BD126,BB58:$BD58))</f>
        <v/>
      </c>
      <c r="BB192" s="541" t="str">
        <f>IF($B192="","",SUMPRODUCT(BC126:$BD126,BC58:$BD58))</f>
        <v/>
      </c>
      <c r="BC192" s="541" t="str">
        <f t="shared" si="445"/>
        <v/>
      </c>
      <c r="BD192" s="541" t="str">
        <f t="shared" si="446"/>
        <v/>
      </c>
    </row>
    <row r="193" spans="1:56" ht="14.25" customHeight="1" x14ac:dyDescent="0.2">
      <c r="A193" s="513">
        <f t="shared" si="447"/>
        <v>10</v>
      </c>
      <c r="B193" s="18" t="str">
        <v/>
      </c>
      <c r="C193" s="18" t="str">
        <v/>
      </c>
      <c r="D193" s="31"/>
      <c r="E193" s="550"/>
      <c r="F193" s="541" t="str">
        <f>IF($B193="","",SUMPRODUCT(G127:$BD127,G59:$BD59))</f>
        <v/>
      </c>
      <c r="G193" s="541" t="str">
        <f>IF($B193="","",SUMPRODUCT(H127:$BD127,H59:$BD59))</f>
        <v/>
      </c>
      <c r="H193" s="541" t="str">
        <f>IF($B193="","",SUMPRODUCT(I127:$BD127,I59:$BD59))</f>
        <v/>
      </c>
      <c r="I193" s="541" t="str">
        <f>IF($B193="","",SUMPRODUCT(J127:$BD127,J59:$BD59))</f>
        <v/>
      </c>
      <c r="J193" s="541" t="str">
        <f>IF($B193="","",SUMPRODUCT(K127:$BD127,K59:$BD59))</f>
        <v/>
      </c>
      <c r="K193" s="541" t="str">
        <f>IF($B193="","",SUMPRODUCT(L127:$BD127,L59:$BD59))</f>
        <v/>
      </c>
      <c r="L193" s="541" t="str">
        <f>IF($B193="","",SUMPRODUCT(M127:$BD127,M59:$BD59))</f>
        <v/>
      </c>
      <c r="M193" s="541" t="str">
        <f>IF($B193="","",SUMPRODUCT(N127:$BD127,N59:$BD59))</f>
        <v/>
      </c>
      <c r="N193" s="541" t="str">
        <f>IF($B193="","",SUMPRODUCT(O127:$BD127,O59:$BD59))</f>
        <v/>
      </c>
      <c r="O193" s="541" t="str">
        <f>IF($B193="","",SUMPRODUCT(P127:$BD127,P59:$BD59))</f>
        <v/>
      </c>
      <c r="P193" s="541" t="str">
        <f>IF($B193="","",SUMPRODUCT(Q127:$BD127,Q59:$BD59))</f>
        <v/>
      </c>
      <c r="Q193" s="541" t="str">
        <f>IF($B193="","",SUMPRODUCT(R127:$BD127,R59:$BD59))</f>
        <v/>
      </c>
      <c r="R193" s="541" t="str">
        <f>IF($B193="","",SUMPRODUCT(S127:$BD127,S59:$BD59))</f>
        <v/>
      </c>
      <c r="S193" s="541" t="str">
        <f>IF($B193="","",SUMPRODUCT(T127:$BD127,T59:$BD59))</f>
        <v/>
      </c>
      <c r="T193" s="541" t="str">
        <f>IF($B193="","",SUMPRODUCT(U127:$BD127,U59:$BD59))</f>
        <v/>
      </c>
      <c r="U193" s="541" t="str">
        <f>IF($B193="","",SUMPRODUCT(V127:$BD127,V59:$BD59))</f>
        <v/>
      </c>
      <c r="V193" s="541" t="str">
        <f>IF($B193="","",SUMPRODUCT(W127:$BD127,W59:$BD59))</f>
        <v/>
      </c>
      <c r="W193" s="541" t="str">
        <f>IF($B193="","",SUMPRODUCT(X127:$BD127,X59:$BD59))</f>
        <v/>
      </c>
      <c r="X193" s="541" t="str">
        <f>IF($B193="","",SUMPRODUCT(Y127:$BD127,Y59:$BD59))</f>
        <v/>
      </c>
      <c r="Y193" s="541" t="str">
        <f>IF($B193="","",SUMPRODUCT(Z127:$BD127,Z59:$BD59))</f>
        <v/>
      </c>
      <c r="Z193" s="541" t="str">
        <f>IF($B193="","",SUMPRODUCT(AA127:$BD127,AA59:$BD59))</f>
        <v/>
      </c>
      <c r="AA193" s="541" t="str">
        <f>IF($B193="","",SUMPRODUCT(AB127:$BD127,AB59:$BD59))</f>
        <v/>
      </c>
      <c r="AB193" s="541" t="str">
        <f>IF($B193="","",SUMPRODUCT(AC127:$BD127,AC59:$BD59))</f>
        <v/>
      </c>
      <c r="AC193" s="541" t="str">
        <f>IF($B193="","",SUMPRODUCT(AD127:$BD127,AD59:$BD59))</f>
        <v/>
      </c>
      <c r="AD193" s="541" t="str">
        <f>IF($B193="","",SUMPRODUCT(AE127:$BD127,AE59:$BD59))</f>
        <v/>
      </c>
      <c r="AE193" s="541" t="str">
        <f>IF($B193="","",SUMPRODUCT(AF127:$BD127,AF59:$BD59))</f>
        <v/>
      </c>
      <c r="AF193" s="541" t="str">
        <f>IF($B193="","",SUMPRODUCT(AG127:$BD127,AG59:$BD59))</f>
        <v/>
      </c>
      <c r="AG193" s="541" t="str">
        <f>IF($B193="","",SUMPRODUCT(AH127:$BD127,AH59:$BD59))</f>
        <v/>
      </c>
      <c r="AH193" s="541" t="str">
        <f>IF($B193="","",SUMPRODUCT(AI127:$BD127,AI59:$BD59))</f>
        <v/>
      </c>
      <c r="AI193" s="541" t="str">
        <f>IF($B193="","",SUMPRODUCT(AJ127:$BD127,AJ59:$BD59))</f>
        <v/>
      </c>
      <c r="AJ193" s="541" t="str">
        <f>IF($B193="","",SUMPRODUCT(AK127:$BD127,AK59:$BD59))</f>
        <v/>
      </c>
      <c r="AK193" s="541" t="str">
        <f>IF($B193="","",SUMPRODUCT(AL127:$BD127,AL59:$BD59))</f>
        <v/>
      </c>
      <c r="AL193" s="541" t="str">
        <f>IF($B193="","",SUMPRODUCT(AM127:$BD127,AM59:$BD59))</f>
        <v/>
      </c>
      <c r="AM193" s="541" t="str">
        <f>IF($B193="","",SUMPRODUCT(AN127:$BD127,AN59:$BD59))</f>
        <v/>
      </c>
      <c r="AN193" s="541" t="str">
        <f>IF($B193="","",SUMPRODUCT(AO127:$BD127,AO59:$BD59))</f>
        <v/>
      </c>
      <c r="AO193" s="541" t="str">
        <f>IF($B193="","",SUMPRODUCT(AP127:$BD127,AP59:$BD59))</f>
        <v/>
      </c>
      <c r="AP193" s="541" t="str">
        <f>IF($B193="","",SUMPRODUCT(AQ127:$BD127,AQ59:$BD59))</f>
        <v/>
      </c>
      <c r="AQ193" s="541" t="str">
        <f>IF($B193="","",SUMPRODUCT(AR127:$BD127,AR59:$BD59))</f>
        <v/>
      </c>
      <c r="AR193" s="541" t="str">
        <f>IF($B193="","",SUMPRODUCT(AS127:$BD127,AS59:$BD59))</f>
        <v/>
      </c>
      <c r="AS193" s="541" t="str">
        <f>IF($B193="","",SUMPRODUCT(AT127:$BD127,AT59:$BD59))</f>
        <v/>
      </c>
      <c r="AT193" s="541" t="str">
        <f>IF($B193="","",SUMPRODUCT(AU127:$BD127,AU59:$BD59))</f>
        <v/>
      </c>
      <c r="AU193" s="541" t="str">
        <f>IF($B193="","",SUMPRODUCT(AV127:$BD127,AV59:$BD59))</f>
        <v/>
      </c>
      <c r="AV193" s="541" t="str">
        <f>IF($B193="","",SUMPRODUCT(AW127:$BD127,AW59:$BD59))</f>
        <v/>
      </c>
      <c r="AW193" s="541" t="str">
        <f>IF($B193="","",SUMPRODUCT(AX127:$BD127,AX59:$BD59))</f>
        <v/>
      </c>
      <c r="AX193" s="541" t="str">
        <f>IF($B193="","",SUMPRODUCT(AY127:$BD127,AY59:$BD59))</f>
        <v/>
      </c>
      <c r="AY193" s="541" t="str">
        <f>IF($B193="","",SUMPRODUCT(AZ127:$BD127,AZ59:$BD59))</f>
        <v/>
      </c>
      <c r="AZ193" s="541" t="str">
        <f>IF($B193="","",SUMPRODUCT(BA127:$BD127,BA59:$BD59))</f>
        <v/>
      </c>
      <c r="BA193" s="541" t="str">
        <f>IF($B193="","",SUMPRODUCT(BB127:$BD127,BB59:$BD59))</f>
        <v/>
      </c>
      <c r="BB193" s="541" t="str">
        <f>IF($B193="","",SUMPRODUCT(BC127:$BD127,BC59:$BD59))</f>
        <v/>
      </c>
      <c r="BC193" s="541" t="str">
        <f t="shared" si="445"/>
        <v/>
      </c>
      <c r="BD193" s="541" t="str">
        <f t="shared" si="446"/>
        <v/>
      </c>
    </row>
    <row r="194" spans="1:56" ht="14.25" customHeight="1" x14ac:dyDescent="0.2">
      <c r="A194" s="513">
        <f t="shared" si="447"/>
        <v>11</v>
      </c>
      <c r="B194" s="18" t="str">
        <v/>
      </c>
      <c r="C194" s="18" t="str">
        <v/>
      </c>
      <c r="D194" s="31"/>
      <c r="E194" s="550"/>
      <c r="F194" s="541" t="str">
        <f>IF($B194="","",SUMPRODUCT(G128:$BD128,G60:$BD60))</f>
        <v/>
      </c>
      <c r="G194" s="541" t="str">
        <f>IF($B194="","",SUMPRODUCT(H128:$BD128,H60:$BD60))</f>
        <v/>
      </c>
      <c r="H194" s="541" t="str">
        <f>IF($B194="","",SUMPRODUCT(I128:$BD128,I60:$BD60))</f>
        <v/>
      </c>
      <c r="I194" s="541" t="str">
        <f>IF($B194="","",SUMPRODUCT(J128:$BD128,J60:$BD60))</f>
        <v/>
      </c>
      <c r="J194" s="541" t="str">
        <f>IF($B194="","",SUMPRODUCT(K128:$BD128,K60:$BD60))</f>
        <v/>
      </c>
      <c r="K194" s="541" t="str">
        <f>IF($B194="","",SUMPRODUCT(L128:$BD128,L60:$BD60))</f>
        <v/>
      </c>
      <c r="L194" s="541" t="str">
        <f>IF($B194="","",SUMPRODUCT(M128:$BD128,M60:$BD60))</f>
        <v/>
      </c>
      <c r="M194" s="541" t="str">
        <f>IF($B194="","",SUMPRODUCT(N128:$BD128,N60:$BD60))</f>
        <v/>
      </c>
      <c r="N194" s="541" t="str">
        <f>IF($B194="","",SUMPRODUCT(O128:$BD128,O60:$BD60))</f>
        <v/>
      </c>
      <c r="O194" s="541" t="str">
        <f>IF($B194="","",SUMPRODUCT(P128:$BD128,P60:$BD60))</f>
        <v/>
      </c>
      <c r="P194" s="541" t="str">
        <f>IF($B194="","",SUMPRODUCT(Q128:$BD128,Q60:$BD60))</f>
        <v/>
      </c>
      <c r="Q194" s="541" t="str">
        <f>IF($B194="","",SUMPRODUCT(R128:$BD128,R60:$BD60))</f>
        <v/>
      </c>
      <c r="R194" s="541" t="str">
        <f>IF($B194="","",SUMPRODUCT(S128:$BD128,S60:$BD60))</f>
        <v/>
      </c>
      <c r="S194" s="541" t="str">
        <f>IF($B194="","",SUMPRODUCT(T128:$BD128,T60:$BD60))</f>
        <v/>
      </c>
      <c r="T194" s="541" t="str">
        <f>IF($B194="","",SUMPRODUCT(U128:$BD128,U60:$BD60))</f>
        <v/>
      </c>
      <c r="U194" s="541" t="str">
        <f>IF($B194="","",SUMPRODUCT(V128:$BD128,V60:$BD60))</f>
        <v/>
      </c>
      <c r="V194" s="541" t="str">
        <f>IF($B194="","",SUMPRODUCT(W128:$BD128,W60:$BD60))</f>
        <v/>
      </c>
      <c r="W194" s="541" t="str">
        <f>IF($B194="","",SUMPRODUCT(X128:$BD128,X60:$BD60))</f>
        <v/>
      </c>
      <c r="X194" s="541" t="str">
        <f>IF($B194="","",SUMPRODUCT(Y128:$BD128,Y60:$BD60))</f>
        <v/>
      </c>
      <c r="Y194" s="541" t="str">
        <f>IF($B194="","",SUMPRODUCT(Z128:$BD128,Z60:$BD60))</f>
        <v/>
      </c>
      <c r="Z194" s="541" t="str">
        <f>IF($B194="","",SUMPRODUCT(AA128:$BD128,AA60:$BD60))</f>
        <v/>
      </c>
      <c r="AA194" s="541" t="str">
        <f>IF($B194="","",SUMPRODUCT(AB128:$BD128,AB60:$BD60))</f>
        <v/>
      </c>
      <c r="AB194" s="541" t="str">
        <f>IF($B194="","",SUMPRODUCT(AC128:$BD128,AC60:$BD60))</f>
        <v/>
      </c>
      <c r="AC194" s="541" t="str">
        <f>IF($B194="","",SUMPRODUCT(AD128:$BD128,AD60:$BD60))</f>
        <v/>
      </c>
      <c r="AD194" s="541" t="str">
        <f>IF($B194="","",SUMPRODUCT(AE128:$BD128,AE60:$BD60))</f>
        <v/>
      </c>
      <c r="AE194" s="541" t="str">
        <f>IF($B194="","",SUMPRODUCT(AF128:$BD128,AF60:$BD60))</f>
        <v/>
      </c>
      <c r="AF194" s="541" t="str">
        <f>IF($B194="","",SUMPRODUCT(AG128:$BD128,AG60:$BD60))</f>
        <v/>
      </c>
      <c r="AG194" s="541" t="str">
        <f>IF($B194="","",SUMPRODUCT(AH128:$BD128,AH60:$BD60))</f>
        <v/>
      </c>
      <c r="AH194" s="541" t="str">
        <f>IF($B194="","",SUMPRODUCT(AI128:$BD128,AI60:$BD60))</f>
        <v/>
      </c>
      <c r="AI194" s="541" t="str">
        <f>IF($B194="","",SUMPRODUCT(AJ128:$BD128,AJ60:$BD60))</f>
        <v/>
      </c>
      <c r="AJ194" s="541" t="str">
        <f>IF($B194="","",SUMPRODUCT(AK128:$BD128,AK60:$BD60))</f>
        <v/>
      </c>
      <c r="AK194" s="541" t="str">
        <f>IF($B194="","",SUMPRODUCT(AL128:$BD128,AL60:$BD60))</f>
        <v/>
      </c>
      <c r="AL194" s="541" t="str">
        <f>IF($B194="","",SUMPRODUCT(AM128:$BD128,AM60:$BD60))</f>
        <v/>
      </c>
      <c r="AM194" s="541" t="str">
        <f>IF($B194="","",SUMPRODUCT(AN128:$BD128,AN60:$BD60))</f>
        <v/>
      </c>
      <c r="AN194" s="541" t="str">
        <f>IF($B194="","",SUMPRODUCT(AO128:$BD128,AO60:$BD60))</f>
        <v/>
      </c>
      <c r="AO194" s="541" t="str">
        <f>IF($B194="","",SUMPRODUCT(AP128:$BD128,AP60:$BD60))</f>
        <v/>
      </c>
      <c r="AP194" s="541" t="str">
        <f>IF($B194="","",SUMPRODUCT(AQ128:$BD128,AQ60:$BD60))</f>
        <v/>
      </c>
      <c r="AQ194" s="541" t="str">
        <f>IF($B194="","",SUMPRODUCT(AR128:$BD128,AR60:$BD60))</f>
        <v/>
      </c>
      <c r="AR194" s="541" t="str">
        <f>IF($B194="","",SUMPRODUCT(AS128:$BD128,AS60:$BD60))</f>
        <v/>
      </c>
      <c r="AS194" s="541" t="str">
        <f>IF($B194="","",SUMPRODUCT(AT128:$BD128,AT60:$BD60))</f>
        <v/>
      </c>
      <c r="AT194" s="541" t="str">
        <f>IF($B194="","",SUMPRODUCT(AU128:$BD128,AU60:$BD60))</f>
        <v/>
      </c>
      <c r="AU194" s="541" t="str">
        <f>IF($B194="","",SUMPRODUCT(AV128:$BD128,AV60:$BD60))</f>
        <v/>
      </c>
      <c r="AV194" s="541" t="str">
        <f>IF($B194="","",SUMPRODUCT(AW128:$BD128,AW60:$BD60))</f>
        <v/>
      </c>
      <c r="AW194" s="541" t="str">
        <f>IF($B194="","",SUMPRODUCT(AX128:$BD128,AX60:$BD60))</f>
        <v/>
      </c>
      <c r="AX194" s="541" t="str">
        <f>IF($B194="","",SUMPRODUCT(AY128:$BD128,AY60:$BD60))</f>
        <v/>
      </c>
      <c r="AY194" s="541" t="str">
        <f>IF($B194="","",SUMPRODUCT(AZ128:$BD128,AZ60:$BD60))</f>
        <v/>
      </c>
      <c r="AZ194" s="541" t="str">
        <f>IF($B194="","",SUMPRODUCT(BA128:$BD128,BA60:$BD60))</f>
        <v/>
      </c>
      <c r="BA194" s="541" t="str">
        <f>IF($B194="","",SUMPRODUCT(BB128:$BD128,BB60:$BD60))</f>
        <v/>
      </c>
      <c r="BB194" s="541" t="str">
        <f>IF($B194="","",SUMPRODUCT(BC128:$BD128,BC60:$BD60))</f>
        <v/>
      </c>
      <c r="BC194" s="541" t="str">
        <f t="shared" si="445"/>
        <v/>
      </c>
      <c r="BD194" s="541" t="str">
        <f t="shared" si="446"/>
        <v/>
      </c>
    </row>
    <row r="195" spans="1:56" ht="14.25" customHeight="1" x14ac:dyDescent="0.2">
      <c r="A195" s="513">
        <f t="shared" si="447"/>
        <v>12</v>
      </c>
      <c r="B195" s="18" t="str">
        <v/>
      </c>
      <c r="C195" s="18" t="str">
        <v/>
      </c>
      <c r="D195" s="31"/>
      <c r="E195" s="550"/>
      <c r="F195" s="541" t="str">
        <f>IF($B195="","",SUMPRODUCT(G129:$BD129,G61:$BD61))</f>
        <v/>
      </c>
      <c r="G195" s="541" t="str">
        <f>IF($B195="","",SUMPRODUCT(H129:$BD129,H61:$BD61))</f>
        <v/>
      </c>
      <c r="H195" s="541" t="str">
        <f>IF($B195="","",SUMPRODUCT(I129:$BD129,I61:$BD61))</f>
        <v/>
      </c>
      <c r="I195" s="541" t="str">
        <f>IF($B195="","",SUMPRODUCT(J129:$BD129,J61:$BD61))</f>
        <v/>
      </c>
      <c r="J195" s="541" t="str">
        <f>IF($B195="","",SUMPRODUCT(K129:$BD129,K61:$BD61))</f>
        <v/>
      </c>
      <c r="K195" s="541" t="str">
        <f>IF($B195="","",SUMPRODUCT(L129:$BD129,L61:$BD61))</f>
        <v/>
      </c>
      <c r="L195" s="541" t="str">
        <f>IF($B195="","",SUMPRODUCT(M129:$BD129,M61:$BD61))</f>
        <v/>
      </c>
      <c r="M195" s="541" t="str">
        <f>IF($B195="","",SUMPRODUCT(N129:$BD129,N61:$BD61))</f>
        <v/>
      </c>
      <c r="N195" s="541" t="str">
        <f>IF($B195="","",SUMPRODUCT(O129:$BD129,O61:$BD61))</f>
        <v/>
      </c>
      <c r="O195" s="541" t="str">
        <f>IF($B195="","",SUMPRODUCT(P129:$BD129,P61:$BD61))</f>
        <v/>
      </c>
      <c r="P195" s="541" t="str">
        <f>IF($B195="","",SUMPRODUCT(Q129:$BD129,Q61:$BD61))</f>
        <v/>
      </c>
      <c r="Q195" s="541" t="str">
        <f>IF($B195="","",SUMPRODUCT(R129:$BD129,R61:$BD61))</f>
        <v/>
      </c>
      <c r="R195" s="541" t="str">
        <f>IF($B195="","",SUMPRODUCT(S129:$BD129,S61:$BD61))</f>
        <v/>
      </c>
      <c r="S195" s="541" t="str">
        <f>IF($B195="","",SUMPRODUCT(T129:$BD129,T61:$BD61))</f>
        <v/>
      </c>
      <c r="T195" s="541" t="str">
        <f>IF($B195="","",SUMPRODUCT(U129:$BD129,U61:$BD61))</f>
        <v/>
      </c>
      <c r="U195" s="541" t="str">
        <f>IF($B195="","",SUMPRODUCT(V129:$BD129,V61:$BD61))</f>
        <v/>
      </c>
      <c r="V195" s="541" t="str">
        <f>IF($B195="","",SUMPRODUCT(W129:$BD129,W61:$BD61))</f>
        <v/>
      </c>
      <c r="W195" s="541" t="str">
        <f>IF($B195="","",SUMPRODUCT(X129:$BD129,X61:$BD61))</f>
        <v/>
      </c>
      <c r="X195" s="541" t="str">
        <f>IF($B195="","",SUMPRODUCT(Y129:$BD129,Y61:$BD61))</f>
        <v/>
      </c>
      <c r="Y195" s="541" t="str">
        <f>IF($B195="","",SUMPRODUCT(Z129:$BD129,Z61:$BD61))</f>
        <v/>
      </c>
      <c r="Z195" s="541" t="str">
        <f>IF($B195="","",SUMPRODUCT(AA129:$BD129,AA61:$BD61))</f>
        <v/>
      </c>
      <c r="AA195" s="541" t="str">
        <f>IF($B195="","",SUMPRODUCT(AB129:$BD129,AB61:$BD61))</f>
        <v/>
      </c>
      <c r="AB195" s="541" t="str">
        <f>IF($B195="","",SUMPRODUCT(AC129:$BD129,AC61:$BD61))</f>
        <v/>
      </c>
      <c r="AC195" s="541" t="str">
        <f>IF($B195="","",SUMPRODUCT(AD129:$BD129,AD61:$BD61))</f>
        <v/>
      </c>
      <c r="AD195" s="541" t="str">
        <f>IF($B195="","",SUMPRODUCT(AE129:$BD129,AE61:$BD61))</f>
        <v/>
      </c>
      <c r="AE195" s="541" t="str">
        <f>IF($B195="","",SUMPRODUCT(AF129:$BD129,AF61:$BD61))</f>
        <v/>
      </c>
      <c r="AF195" s="541" t="str">
        <f>IF($B195="","",SUMPRODUCT(AG129:$BD129,AG61:$BD61))</f>
        <v/>
      </c>
      <c r="AG195" s="541" t="str">
        <f>IF($B195="","",SUMPRODUCT(AH129:$BD129,AH61:$BD61))</f>
        <v/>
      </c>
      <c r="AH195" s="541" t="str">
        <f>IF($B195="","",SUMPRODUCT(AI129:$BD129,AI61:$BD61))</f>
        <v/>
      </c>
      <c r="AI195" s="541" t="str">
        <f>IF($B195="","",SUMPRODUCT(AJ129:$BD129,AJ61:$BD61))</f>
        <v/>
      </c>
      <c r="AJ195" s="541" t="str">
        <f>IF($B195="","",SUMPRODUCT(AK129:$BD129,AK61:$BD61))</f>
        <v/>
      </c>
      <c r="AK195" s="541" t="str">
        <f>IF($B195="","",SUMPRODUCT(AL129:$BD129,AL61:$BD61))</f>
        <v/>
      </c>
      <c r="AL195" s="541" t="str">
        <f>IF($B195="","",SUMPRODUCT(AM129:$BD129,AM61:$BD61))</f>
        <v/>
      </c>
      <c r="AM195" s="541" t="str">
        <f>IF($B195="","",SUMPRODUCT(AN129:$BD129,AN61:$BD61))</f>
        <v/>
      </c>
      <c r="AN195" s="541" t="str">
        <f>IF($B195="","",SUMPRODUCT(AO129:$BD129,AO61:$BD61))</f>
        <v/>
      </c>
      <c r="AO195" s="541" t="str">
        <f>IF($B195="","",SUMPRODUCT(AP129:$BD129,AP61:$BD61))</f>
        <v/>
      </c>
      <c r="AP195" s="541" t="str">
        <f>IF($B195="","",SUMPRODUCT(AQ129:$BD129,AQ61:$BD61))</f>
        <v/>
      </c>
      <c r="AQ195" s="541" t="str">
        <f>IF($B195="","",SUMPRODUCT(AR129:$BD129,AR61:$BD61))</f>
        <v/>
      </c>
      <c r="AR195" s="541" t="str">
        <f>IF($B195="","",SUMPRODUCT(AS129:$BD129,AS61:$BD61))</f>
        <v/>
      </c>
      <c r="AS195" s="541" t="str">
        <f>IF($B195="","",SUMPRODUCT(AT129:$BD129,AT61:$BD61))</f>
        <v/>
      </c>
      <c r="AT195" s="541" t="str">
        <f>IF($B195="","",SUMPRODUCT(AU129:$BD129,AU61:$BD61))</f>
        <v/>
      </c>
      <c r="AU195" s="541" t="str">
        <f>IF($B195="","",SUMPRODUCT(AV129:$BD129,AV61:$BD61))</f>
        <v/>
      </c>
      <c r="AV195" s="541" t="str">
        <f>IF($B195="","",SUMPRODUCT(AW129:$BD129,AW61:$BD61))</f>
        <v/>
      </c>
      <c r="AW195" s="541" t="str">
        <f>IF($B195="","",SUMPRODUCT(AX129:$BD129,AX61:$BD61))</f>
        <v/>
      </c>
      <c r="AX195" s="541" t="str">
        <f>IF($B195="","",SUMPRODUCT(AY129:$BD129,AY61:$BD61))</f>
        <v/>
      </c>
      <c r="AY195" s="541" t="str">
        <f>IF($B195="","",SUMPRODUCT(AZ129:$BD129,AZ61:$BD61))</f>
        <v/>
      </c>
      <c r="AZ195" s="541" t="str">
        <f>IF($B195="","",SUMPRODUCT(BA129:$BD129,BA61:$BD61))</f>
        <v/>
      </c>
      <c r="BA195" s="541" t="str">
        <f>IF($B195="","",SUMPRODUCT(BB129:$BD129,BB61:$BD61))</f>
        <v/>
      </c>
      <c r="BB195" s="541" t="str">
        <f>IF($B195="","",SUMPRODUCT(BC129:$BD129,BC61:$BD61))</f>
        <v/>
      </c>
      <c r="BC195" s="541" t="str">
        <f t="shared" si="445"/>
        <v/>
      </c>
      <c r="BD195" s="541" t="str">
        <f t="shared" si="446"/>
        <v/>
      </c>
    </row>
    <row r="196" spans="1:56" ht="14.25" customHeight="1" x14ac:dyDescent="0.2">
      <c r="A196" s="513">
        <f t="shared" si="447"/>
        <v>13</v>
      </c>
      <c r="B196" s="18" t="str">
        <v/>
      </c>
      <c r="C196" s="18" t="str">
        <v/>
      </c>
      <c r="D196" s="31"/>
      <c r="E196" s="550"/>
      <c r="F196" s="541" t="str">
        <f>IF($B196="","",SUMPRODUCT(G130:$BD130,G62:$BD62))</f>
        <v/>
      </c>
      <c r="G196" s="541" t="str">
        <f>IF($B196="","",SUMPRODUCT(H130:$BD130,H62:$BD62))</f>
        <v/>
      </c>
      <c r="H196" s="541" t="str">
        <f>IF($B196="","",SUMPRODUCT(I130:$BD130,I62:$BD62))</f>
        <v/>
      </c>
      <c r="I196" s="541" t="str">
        <f>IF($B196="","",SUMPRODUCT(J130:$BD130,J62:$BD62))</f>
        <v/>
      </c>
      <c r="J196" s="541" t="str">
        <f>IF($B196="","",SUMPRODUCT(K130:$BD130,K62:$BD62))</f>
        <v/>
      </c>
      <c r="K196" s="541" t="str">
        <f>IF($B196="","",SUMPRODUCT(L130:$BD130,L62:$BD62))</f>
        <v/>
      </c>
      <c r="L196" s="541" t="str">
        <f>IF($B196="","",SUMPRODUCT(M130:$BD130,M62:$BD62))</f>
        <v/>
      </c>
      <c r="M196" s="541" t="str">
        <f>IF($B196="","",SUMPRODUCT(N130:$BD130,N62:$BD62))</f>
        <v/>
      </c>
      <c r="N196" s="541" t="str">
        <f>IF($B196="","",SUMPRODUCT(O130:$BD130,O62:$BD62))</f>
        <v/>
      </c>
      <c r="O196" s="541" t="str">
        <f>IF($B196="","",SUMPRODUCT(P130:$BD130,P62:$BD62))</f>
        <v/>
      </c>
      <c r="P196" s="541" t="str">
        <f>IF($B196="","",SUMPRODUCT(Q130:$BD130,Q62:$BD62))</f>
        <v/>
      </c>
      <c r="Q196" s="541" t="str">
        <f>IF($B196="","",SUMPRODUCT(R130:$BD130,R62:$BD62))</f>
        <v/>
      </c>
      <c r="R196" s="541" t="str">
        <f>IF($B196="","",SUMPRODUCT(S130:$BD130,S62:$BD62))</f>
        <v/>
      </c>
      <c r="S196" s="541" t="str">
        <f>IF($B196="","",SUMPRODUCT(T130:$BD130,T62:$BD62))</f>
        <v/>
      </c>
      <c r="T196" s="541" t="str">
        <f>IF($B196="","",SUMPRODUCT(U130:$BD130,U62:$BD62))</f>
        <v/>
      </c>
      <c r="U196" s="541" t="str">
        <f>IF($B196="","",SUMPRODUCT(V130:$BD130,V62:$BD62))</f>
        <v/>
      </c>
      <c r="V196" s="541" t="str">
        <f>IF($B196="","",SUMPRODUCT(W130:$BD130,W62:$BD62))</f>
        <v/>
      </c>
      <c r="W196" s="541" t="str">
        <f>IF($B196="","",SUMPRODUCT(X130:$BD130,X62:$BD62))</f>
        <v/>
      </c>
      <c r="X196" s="541" t="str">
        <f>IF($B196="","",SUMPRODUCT(Y130:$BD130,Y62:$BD62))</f>
        <v/>
      </c>
      <c r="Y196" s="541" t="str">
        <f>IF($B196="","",SUMPRODUCT(Z130:$BD130,Z62:$BD62))</f>
        <v/>
      </c>
      <c r="Z196" s="541" t="str">
        <f>IF($B196="","",SUMPRODUCT(AA130:$BD130,AA62:$BD62))</f>
        <v/>
      </c>
      <c r="AA196" s="541" t="str">
        <f>IF($B196="","",SUMPRODUCT(AB130:$BD130,AB62:$BD62))</f>
        <v/>
      </c>
      <c r="AB196" s="541" t="str">
        <f>IF($B196="","",SUMPRODUCT(AC130:$BD130,AC62:$BD62))</f>
        <v/>
      </c>
      <c r="AC196" s="541" t="str">
        <f>IF($B196="","",SUMPRODUCT(AD130:$BD130,AD62:$BD62))</f>
        <v/>
      </c>
      <c r="AD196" s="541" t="str">
        <f>IF($B196="","",SUMPRODUCT(AE130:$BD130,AE62:$BD62))</f>
        <v/>
      </c>
      <c r="AE196" s="541" t="str">
        <f>IF($B196="","",SUMPRODUCT(AF130:$BD130,AF62:$BD62))</f>
        <v/>
      </c>
      <c r="AF196" s="541" t="str">
        <f>IF($B196="","",SUMPRODUCT(AG130:$BD130,AG62:$BD62))</f>
        <v/>
      </c>
      <c r="AG196" s="541" t="str">
        <f>IF($B196="","",SUMPRODUCT(AH130:$BD130,AH62:$BD62))</f>
        <v/>
      </c>
      <c r="AH196" s="541" t="str">
        <f>IF($B196="","",SUMPRODUCT(AI130:$BD130,AI62:$BD62))</f>
        <v/>
      </c>
      <c r="AI196" s="541" t="str">
        <f>IF($B196="","",SUMPRODUCT(AJ130:$BD130,AJ62:$BD62))</f>
        <v/>
      </c>
      <c r="AJ196" s="541" t="str">
        <f>IF($B196="","",SUMPRODUCT(AK130:$BD130,AK62:$BD62))</f>
        <v/>
      </c>
      <c r="AK196" s="541" t="str">
        <f>IF($B196="","",SUMPRODUCT(AL130:$BD130,AL62:$BD62))</f>
        <v/>
      </c>
      <c r="AL196" s="541" t="str">
        <f>IF($B196="","",SUMPRODUCT(AM130:$BD130,AM62:$BD62))</f>
        <v/>
      </c>
      <c r="AM196" s="541" t="str">
        <f>IF($B196="","",SUMPRODUCT(AN130:$BD130,AN62:$BD62))</f>
        <v/>
      </c>
      <c r="AN196" s="541" t="str">
        <f>IF($B196="","",SUMPRODUCT(AO130:$BD130,AO62:$BD62))</f>
        <v/>
      </c>
      <c r="AO196" s="541" t="str">
        <f>IF($B196="","",SUMPRODUCT(AP130:$BD130,AP62:$BD62))</f>
        <v/>
      </c>
      <c r="AP196" s="541" t="str">
        <f>IF($B196="","",SUMPRODUCT(AQ130:$BD130,AQ62:$BD62))</f>
        <v/>
      </c>
      <c r="AQ196" s="541" t="str">
        <f>IF($B196="","",SUMPRODUCT(AR130:$BD130,AR62:$BD62))</f>
        <v/>
      </c>
      <c r="AR196" s="541" t="str">
        <f>IF($B196="","",SUMPRODUCT(AS130:$BD130,AS62:$BD62))</f>
        <v/>
      </c>
      <c r="AS196" s="541" t="str">
        <f>IF($B196="","",SUMPRODUCT(AT130:$BD130,AT62:$BD62))</f>
        <v/>
      </c>
      <c r="AT196" s="541" t="str">
        <f>IF($B196="","",SUMPRODUCT(AU130:$BD130,AU62:$BD62))</f>
        <v/>
      </c>
      <c r="AU196" s="541" t="str">
        <f>IF($B196="","",SUMPRODUCT(AV130:$BD130,AV62:$BD62))</f>
        <v/>
      </c>
      <c r="AV196" s="541" t="str">
        <f>IF($B196="","",SUMPRODUCT(AW130:$BD130,AW62:$BD62))</f>
        <v/>
      </c>
      <c r="AW196" s="541" t="str">
        <f>IF($B196="","",SUMPRODUCT(AX130:$BD130,AX62:$BD62))</f>
        <v/>
      </c>
      <c r="AX196" s="541" t="str">
        <f>IF($B196="","",SUMPRODUCT(AY130:$BD130,AY62:$BD62))</f>
        <v/>
      </c>
      <c r="AY196" s="541" t="str">
        <f>IF($B196="","",SUMPRODUCT(AZ130:$BD130,AZ62:$BD62))</f>
        <v/>
      </c>
      <c r="AZ196" s="541" t="str">
        <f>IF($B196="","",SUMPRODUCT(BA130:$BD130,BA62:$BD62))</f>
        <v/>
      </c>
      <c r="BA196" s="541" t="str">
        <f>IF($B196="","",SUMPRODUCT(BB130:$BD130,BB62:$BD62))</f>
        <v/>
      </c>
      <c r="BB196" s="541" t="str">
        <f>IF($B196="","",SUMPRODUCT(BC130:$BD130,BC62:$BD62))</f>
        <v/>
      </c>
      <c r="BC196" s="541" t="str">
        <f t="shared" si="445"/>
        <v/>
      </c>
      <c r="BD196" s="541" t="str">
        <f t="shared" si="446"/>
        <v/>
      </c>
    </row>
    <row r="197" spans="1:56" ht="14.25" customHeight="1" x14ac:dyDescent="0.2">
      <c r="A197" s="513">
        <f t="shared" si="447"/>
        <v>14</v>
      </c>
      <c r="B197" s="18" t="str">
        <v/>
      </c>
      <c r="C197" s="18" t="str">
        <v/>
      </c>
      <c r="D197" s="31"/>
      <c r="E197" s="550"/>
      <c r="F197" s="541" t="str">
        <f>IF($B197="","",SUMPRODUCT(G131:$BD131,G63:$BD63))</f>
        <v/>
      </c>
      <c r="G197" s="541" t="str">
        <f>IF($B197="","",SUMPRODUCT(H131:$BD131,H63:$BD63))</f>
        <v/>
      </c>
      <c r="H197" s="541" t="str">
        <f>IF($B197="","",SUMPRODUCT(I131:$BD131,I63:$BD63))</f>
        <v/>
      </c>
      <c r="I197" s="541" t="str">
        <f>IF($B197="","",SUMPRODUCT(J131:$BD131,J63:$BD63))</f>
        <v/>
      </c>
      <c r="J197" s="541" t="str">
        <f>IF($B197="","",SUMPRODUCT(K131:$BD131,K63:$BD63))</f>
        <v/>
      </c>
      <c r="K197" s="541" t="str">
        <f>IF($B197="","",SUMPRODUCT(L131:$BD131,L63:$BD63))</f>
        <v/>
      </c>
      <c r="L197" s="541" t="str">
        <f>IF($B197="","",SUMPRODUCT(M131:$BD131,M63:$BD63))</f>
        <v/>
      </c>
      <c r="M197" s="541" t="str">
        <f>IF($B197="","",SUMPRODUCT(N131:$BD131,N63:$BD63))</f>
        <v/>
      </c>
      <c r="N197" s="541" t="str">
        <f>IF($B197="","",SUMPRODUCT(O131:$BD131,O63:$BD63))</f>
        <v/>
      </c>
      <c r="O197" s="541" t="str">
        <f>IF($B197="","",SUMPRODUCT(P131:$BD131,P63:$BD63))</f>
        <v/>
      </c>
      <c r="P197" s="541" t="str">
        <f>IF($B197="","",SUMPRODUCT(Q131:$BD131,Q63:$BD63))</f>
        <v/>
      </c>
      <c r="Q197" s="541" t="str">
        <f>IF($B197="","",SUMPRODUCT(R131:$BD131,R63:$BD63))</f>
        <v/>
      </c>
      <c r="R197" s="541" t="str">
        <f>IF($B197="","",SUMPRODUCT(S131:$BD131,S63:$BD63))</f>
        <v/>
      </c>
      <c r="S197" s="541" t="str">
        <f>IF($B197="","",SUMPRODUCT(T131:$BD131,T63:$BD63))</f>
        <v/>
      </c>
      <c r="T197" s="541" t="str">
        <f>IF($B197="","",SUMPRODUCT(U131:$BD131,U63:$BD63))</f>
        <v/>
      </c>
      <c r="U197" s="541" t="str">
        <f>IF($B197="","",SUMPRODUCT(V131:$BD131,V63:$BD63))</f>
        <v/>
      </c>
      <c r="V197" s="541" t="str">
        <f>IF($B197="","",SUMPRODUCT(W131:$BD131,W63:$BD63))</f>
        <v/>
      </c>
      <c r="W197" s="541" t="str">
        <f>IF($B197="","",SUMPRODUCT(X131:$BD131,X63:$BD63))</f>
        <v/>
      </c>
      <c r="X197" s="541" t="str">
        <f>IF($B197="","",SUMPRODUCT(Y131:$BD131,Y63:$BD63))</f>
        <v/>
      </c>
      <c r="Y197" s="541" t="str">
        <f>IF($B197="","",SUMPRODUCT(Z131:$BD131,Z63:$BD63))</f>
        <v/>
      </c>
      <c r="Z197" s="541" t="str">
        <f>IF($B197="","",SUMPRODUCT(AA131:$BD131,AA63:$BD63))</f>
        <v/>
      </c>
      <c r="AA197" s="541" t="str">
        <f>IF($B197="","",SUMPRODUCT(AB131:$BD131,AB63:$BD63))</f>
        <v/>
      </c>
      <c r="AB197" s="541" t="str">
        <f>IF($B197="","",SUMPRODUCT(AC131:$BD131,AC63:$BD63))</f>
        <v/>
      </c>
      <c r="AC197" s="541" t="str">
        <f>IF($B197="","",SUMPRODUCT(AD131:$BD131,AD63:$BD63))</f>
        <v/>
      </c>
      <c r="AD197" s="541" t="str">
        <f>IF($B197="","",SUMPRODUCT(AE131:$BD131,AE63:$BD63))</f>
        <v/>
      </c>
      <c r="AE197" s="541" t="str">
        <f>IF($B197="","",SUMPRODUCT(AF131:$BD131,AF63:$BD63))</f>
        <v/>
      </c>
      <c r="AF197" s="541" t="str">
        <f>IF($B197="","",SUMPRODUCT(AG131:$BD131,AG63:$BD63))</f>
        <v/>
      </c>
      <c r="AG197" s="541" t="str">
        <f>IF($B197="","",SUMPRODUCT(AH131:$BD131,AH63:$BD63))</f>
        <v/>
      </c>
      <c r="AH197" s="541" t="str">
        <f>IF($B197="","",SUMPRODUCT(AI131:$BD131,AI63:$BD63))</f>
        <v/>
      </c>
      <c r="AI197" s="541" t="str">
        <f>IF($B197="","",SUMPRODUCT(AJ131:$BD131,AJ63:$BD63))</f>
        <v/>
      </c>
      <c r="AJ197" s="541" t="str">
        <f>IF($B197="","",SUMPRODUCT(AK131:$BD131,AK63:$BD63))</f>
        <v/>
      </c>
      <c r="AK197" s="541" t="str">
        <f>IF($B197="","",SUMPRODUCT(AL131:$BD131,AL63:$BD63))</f>
        <v/>
      </c>
      <c r="AL197" s="541" t="str">
        <f>IF($B197="","",SUMPRODUCT(AM131:$BD131,AM63:$BD63))</f>
        <v/>
      </c>
      <c r="AM197" s="541" t="str">
        <f>IF($B197="","",SUMPRODUCT(AN131:$BD131,AN63:$BD63))</f>
        <v/>
      </c>
      <c r="AN197" s="541" t="str">
        <f>IF($B197="","",SUMPRODUCT(AO131:$BD131,AO63:$BD63))</f>
        <v/>
      </c>
      <c r="AO197" s="541" t="str">
        <f>IF($B197="","",SUMPRODUCT(AP131:$BD131,AP63:$BD63))</f>
        <v/>
      </c>
      <c r="AP197" s="541" t="str">
        <f>IF($B197="","",SUMPRODUCT(AQ131:$BD131,AQ63:$BD63))</f>
        <v/>
      </c>
      <c r="AQ197" s="541" t="str">
        <f>IF($B197="","",SUMPRODUCT(AR131:$BD131,AR63:$BD63))</f>
        <v/>
      </c>
      <c r="AR197" s="541" t="str">
        <f>IF($B197="","",SUMPRODUCT(AS131:$BD131,AS63:$BD63))</f>
        <v/>
      </c>
      <c r="AS197" s="541" t="str">
        <f>IF($B197="","",SUMPRODUCT(AT131:$BD131,AT63:$BD63))</f>
        <v/>
      </c>
      <c r="AT197" s="541" t="str">
        <f>IF($B197="","",SUMPRODUCT(AU131:$BD131,AU63:$BD63))</f>
        <v/>
      </c>
      <c r="AU197" s="541" t="str">
        <f>IF($B197="","",SUMPRODUCT(AV131:$BD131,AV63:$BD63))</f>
        <v/>
      </c>
      <c r="AV197" s="541" t="str">
        <f>IF($B197="","",SUMPRODUCT(AW131:$BD131,AW63:$BD63))</f>
        <v/>
      </c>
      <c r="AW197" s="541" t="str">
        <f>IF($B197="","",SUMPRODUCT(AX131:$BD131,AX63:$BD63))</f>
        <v/>
      </c>
      <c r="AX197" s="541" t="str">
        <f>IF($B197="","",SUMPRODUCT(AY131:$BD131,AY63:$BD63))</f>
        <v/>
      </c>
      <c r="AY197" s="541" t="str">
        <f>IF($B197="","",SUMPRODUCT(AZ131:$BD131,AZ63:$BD63))</f>
        <v/>
      </c>
      <c r="AZ197" s="541" t="str">
        <f>IF($B197="","",SUMPRODUCT(BA131:$BD131,BA63:$BD63))</f>
        <v/>
      </c>
      <c r="BA197" s="541" t="str">
        <f>IF($B197="","",SUMPRODUCT(BB131:$BD131,BB63:$BD63))</f>
        <v/>
      </c>
      <c r="BB197" s="541" t="str">
        <f>IF($B197="","",SUMPRODUCT(BC131:$BD131,BC63:$BD63))</f>
        <v/>
      </c>
      <c r="BC197" s="541" t="str">
        <f t="shared" si="445"/>
        <v/>
      </c>
      <c r="BD197" s="541" t="str">
        <f t="shared" si="446"/>
        <v/>
      </c>
    </row>
    <row r="198" spans="1:56" ht="14.25" customHeight="1" x14ac:dyDescent="0.2">
      <c r="A198" s="513">
        <f t="shared" si="447"/>
        <v>15</v>
      </c>
      <c r="B198" s="18" t="str">
        <v/>
      </c>
      <c r="C198" s="18" t="str">
        <v/>
      </c>
      <c r="D198" s="31"/>
      <c r="E198" s="550"/>
      <c r="F198" s="541" t="str">
        <f>IF($B198="","",SUMPRODUCT(G132:$BD132,G64:$BD64))</f>
        <v/>
      </c>
      <c r="G198" s="541" t="str">
        <f>IF($B198="","",SUMPRODUCT(H132:$BD132,H64:$BD64))</f>
        <v/>
      </c>
      <c r="H198" s="541" t="str">
        <f>IF($B198="","",SUMPRODUCT(I132:$BD132,I64:$BD64))</f>
        <v/>
      </c>
      <c r="I198" s="541" t="str">
        <f>IF($B198="","",SUMPRODUCT(J132:$BD132,J64:$BD64))</f>
        <v/>
      </c>
      <c r="J198" s="541" t="str">
        <f>IF($B198="","",SUMPRODUCT(K132:$BD132,K64:$BD64))</f>
        <v/>
      </c>
      <c r="K198" s="541" t="str">
        <f>IF($B198="","",SUMPRODUCT(L132:$BD132,L64:$BD64))</f>
        <v/>
      </c>
      <c r="L198" s="541" t="str">
        <f>IF($B198="","",SUMPRODUCT(M132:$BD132,M64:$BD64))</f>
        <v/>
      </c>
      <c r="M198" s="541" t="str">
        <f>IF($B198="","",SUMPRODUCT(N132:$BD132,N64:$BD64))</f>
        <v/>
      </c>
      <c r="N198" s="541" t="str">
        <f>IF($B198="","",SUMPRODUCT(O132:$BD132,O64:$BD64))</f>
        <v/>
      </c>
      <c r="O198" s="541" t="str">
        <f>IF($B198="","",SUMPRODUCT(P132:$BD132,P64:$BD64))</f>
        <v/>
      </c>
      <c r="P198" s="541" t="str">
        <f>IF($B198="","",SUMPRODUCT(Q132:$BD132,Q64:$BD64))</f>
        <v/>
      </c>
      <c r="Q198" s="541" t="str">
        <f>IF($B198="","",SUMPRODUCT(R132:$BD132,R64:$BD64))</f>
        <v/>
      </c>
      <c r="R198" s="541" t="str">
        <f>IF($B198="","",SUMPRODUCT(S132:$BD132,S64:$BD64))</f>
        <v/>
      </c>
      <c r="S198" s="541" t="str">
        <f>IF($B198="","",SUMPRODUCT(T132:$BD132,T64:$BD64))</f>
        <v/>
      </c>
      <c r="T198" s="541" t="str">
        <f>IF($B198="","",SUMPRODUCT(U132:$BD132,U64:$BD64))</f>
        <v/>
      </c>
      <c r="U198" s="541" t="str">
        <f>IF($B198="","",SUMPRODUCT(V132:$BD132,V64:$BD64))</f>
        <v/>
      </c>
      <c r="V198" s="541" t="str">
        <f>IF($B198="","",SUMPRODUCT(W132:$BD132,W64:$BD64))</f>
        <v/>
      </c>
      <c r="W198" s="541" t="str">
        <f>IF($B198="","",SUMPRODUCT(X132:$BD132,X64:$BD64))</f>
        <v/>
      </c>
      <c r="X198" s="541" t="str">
        <f>IF($B198="","",SUMPRODUCT(Y132:$BD132,Y64:$BD64))</f>
        <v/>
      </c>
      <c r="Y198" s="541" t="str">
        <f>IF($B198="","",SUMPRODUCT(Z132:$BD132,Z64:$BD64))</f>
        <v/>
      </c>
      <c r="Z198" s="541" t="str">
        <f>IF($B198="","",SUMPRODUCT(AA132:$BD132,AA64:$BD64))</f>
        <v/>
      </c>
      <c r="AA198" s="541" t="str">
        <f>IF($B198="","",SUMPRODUCT(AB132:$BD132,AB64:$BD64))</f>
        <v/>
      </c>
      <c r="AB198" s="541" t="str">
        <f>IF($B198="","",SUMPRODUCT(AC132:$BD132,AC64:$BD64))</f>
        <v/>
      </c>
      <c r="AC198" s="541" t="str">
        <f>IF($B198="","",SUMPRODUCT(AD132:$BD132,AD64:$BD64))</f>
        <v/>
      </c>
      <c r="AD198" s="541" t="str">
        <f>IF($B198="","",SUMPRODUCT(AE132:$BD132,AE64:$BD64))</f>
        <v/>
      </c>
      <c r="AE198" s="541" t="str">
        <f>IF($B198="","",SUMPRODUCT(AF132:$BD132,AF64:$BD64))</f>
        <v/>
      </c>
      <c r="AF198" s="541" t="str">
        <f>IF($B198="","",SUMPRODUCT(AG132:$BD132,AG64:$BD64))</f>
        <v/>
      </c>
      <c r="AG198" s="541" t="str">
        <f>IF($B198="","",SUMPRODUCT(AH132:$BD132,AH64:$BD64))</f>
        <v/>
      </c>
      <c r="AH198" s="541" t="str">
        <f>IF($B198="","",SUMPRODUCT(AI132:$BD132,AI64:$BD64))</f>
        <v/>
      </c>
      <c r="AI198" s="541" t="str">
        <f>IF($B198="","",SUMPRODUCT(AJ132:$BD132,AJ64:$BD64))</f>
        <v/>
      </c>
      <c r="AJ198" s="541" t="str">
        <f>IF($B198="","",SUMPRODUCT(AK132:$BD132,AK64:$BD64))</f>
        <v/>
      </c>
      <c r="AK198" s="541" t="str">
        <f>IF($B198="","",SUMPRODUCT(AL132:$BD132,AL64:$BD64))</f>
        <v/>
      </c>
      <c r="AL198" s="541" t="str">
        <f>IF($B198="","",SUMPRODUCT(AM132:$BD132,AM64:$BD64))</f>
        <v/>
      </c>
      <c r="AM198" s="541" t="str">
        <f>IF($B198="","",SUMPRODUCT(AN132:$BD132,AN64:$BD64))</f>
        <v/>
      </c>
      <c r="AN198" s="541" t="str">
        <f>IF($B198="","",SUMPRODUCT(AO132:$BD132,AO64:$BD64))</f>
        <v/>
      </c>
      <c r="AO198" s="541" t="str">
        <f>IF($B198="","",SUMPRODUCT(AP132:$BD132,AP64:$BD64))</f>
        <v/>
      </c>
      <c r="AP198" s="541" t="str">
        <f>IF($B198="","",SUMPRODUCT(AQ132:$BD132,AQ64:$BD64))</f>
        <v/>
      </c>
      <c r="AQ198" s="541" t="str">
        <f>IF($B198="","",SUMPRODUCT(AR132:$BD132,AR64:$BD64))</f>
        <v/>
      </c>
      <c r="AR198" s="541" t="str">
        <f>IF($B198="","",SUMPRODUCT(AS132:$BD132,AS64:$BD64))</f>
        <v/>
      </c>
      <c r="AS198" s="541" t="str">
        <f>IF($B198="","",SUMPRODUCT(AT132:$BD132,AT64:$BD64))</f>
        <v/>
      </c>
      <c r="AT198" s="541" t="str">
        <f>IF($B198="","",SUMPRODUCT(AU132:$BD132,AU64:$BD64))</f>
        <v/>
      </c>
      <c r="AU198" s="541" t="str">
        <f>IF($B198="","",SUMPRODUCT(AV132:$BD132,AV64:$BD64))</f>
        <v/>
      </c>
      <c r="AV198" s="541" t="str">
        <f>IF($B198="","",SUMPRODUCT(AW132:$BD132,AW64:$BD64))</f>
        <v/>
      </c>
      <c r="AW198" s="541" t="str">
        <f>IF($B198="","",SUMPRODUCT(AX132:$BD132,AX64:$BD64))</f>
        <v/>
      </c>
      <c r="AX198" s="541" t="str">
        <f>IF($B198="","",SUMPRODUCT(AY132:$BD132,AY64:$BD64))</f>
        <v/>
      </c>
      <c r="AY198" s="541" t="str">
        <f>IF($B198="","",SUMPRODUCT(AZ132:$BD132,AZ64:$BD64))</f>
        <v/>
      </c>
      <c r="AZ198" s="541" t="str">
        <f>IF($B198="","",SUMPRODUCT(BA132:$BD132,BA64:$BD64))</f>
        <v/>
      </c>
      <c r="BA198" s="541" t="str">
        <f>IF($B198="","",SUMPRODUCT(BB132:$BD132,BB64:$BD64))</f>
        <v/>
      </c>
      <c r="BB198" s="541" t="str">
        <f>IF($B198="","",SUMPRODUCT(BC132:$BD132,BC64:$BD64))</f>
        <v/>
      </c>
      <c r="BC198" s="541" t="str">
        <f t="shared" si="445"/>
        <v/>
      </c>
      <c r="BD198" s="541" t="str">
        <f t="shared" si="446"/>
        <v/>
      </c>
    </row>
    <row r="199" spans="1:56" ht="14.25" customHeight="1" x14ac:dyDescent="0.2">
      <c r="A199" s="513">
        <f t="shared" si="447"/>
        <v>16</v>
      </c>
      <c r="B199" s="18" t="str">
        <v/>
      </c>
      <c r="C199" s="18" t="str">
        <v/>
      </c>
      <c r="D199" s="31"/>
      <c r="E199" s="550"/>
      <c r="F199" s="541" t="str">
        <f>IF($B199="","",SUMPRODUCT(G133:$BD133,G65:$BD65))</f>
        <v/>
      </c>
      <c r="G199" s="541" t="str">
        <f>IF($B199="","",SUMPRODUCT(H133:$BD133,H65:$BD65))</f>
        <v/>
      </c>
      <c r="H199" s="541" t="str">
        <f>IF($B199="","",SUMPRODUCT(I133:$BD133,I65:$BD65))</f>
        <v/>
      </c>
      <c r="I199" s="541" t="str">
        <f>IF($B199="","",SUMPRODUCT(J133:$BD133,J65:$BD65))</f>
        <v/>
      </c>
      <c r="J199" s="541" t="str">
        <f>IF($B199="","",SUMPRODUCT(K133:$BD133,K65:$BD65))</f>
        <v/>
      </c>
      <c r="K199" s="541" t="str">
        <f>IF($B199="","",SUMPRODUCT(L133:$BD133,L65:$BD65))</f>
        <v/>
      </c>
      <c r="L199" s="541" t="str">
        <f>IF($B199="","",SUMPRODUCT(M133:$BD133,M65:$BD65))</f>
        <v/>
      </c>
      <c r="M199" s="541" t="str">
        <f>IF($B199="","",SUMPRODUCT(N133:$BD133,N65:$BD65))</f>
        <v/>
      </c>
      <c r="N199" s="541" t="str">
        <f>IF($B199="","",SUMPRODUCT(O133:$BD133,O65:$BD65))</f>
        <v/>
      </c>
      <c r="O199" s="541" t="str">
        <f>IF($B199="","",SUMPRODUCT(P133:$BD133,P65:$BD65))</f>
        <v/>
      </c>
      <c r="P199" s="541" t="str">
        <f>IF($B199="","",SUMPRODUCT(Q133:$BD133,Q65:$BD65))</f>
        <v/>
      </c>
      <c r="Q199" s="541" t="str">
        <f>IF($B199="","",SUMPRODUCT(R133:$BD133,R65:$BD65))</f>
        <v/>
      </c>
      <c r="R199" s="541" t="str">
        <f>IF($B199="","",SUMPRODUCT(S133:$BD133,S65:$BD65))</f>
        <v/>
      </c>
      <c r="S199" s="541" t="str">
        <f>IF($B199="","",SUMPRODUCT(T133:$BD133,T65:$BD65))</f>
        <v/>
      </c>
      <c r="T199" s="541" t="str">
        <f>IF($B199="","",SUMPRODUCT(U133:$BD133,U65:$BD65))</f>
        <v/>
      </c>
      <c r="U199" s="541" t="str">
        <f>IF($B199="","",SUMPRODUCT(V133:$BD133,V65:$BD65))</f>
        <v/>
      </c>
      <c r="V199" s="541" t="str">
        <f>IF($B199="","",SUMPRODUCT(W133:$BD133,W65:$BD65))</f>
        <v/>
      </c>
      <c r="W199" s="541" t="str">
        <f>IF($B199="","",SUMPRODUCT(X133:$BD133,X65:$BD65))</f>
        <v/>
      </c>
      <c r="X199" s="541" t="str">
        <f>IF($B199="","",SUMPRODUCT(Y133:$BD133,Y65:$BD65))</f>
        <v/>
      </c>
      <c r="Y199" s="541" t="str">
        <f>IF($B199="","",SUMPRODUCT(Z133:$BD133,Z65:$BD65))</f>
        <v/>
      </c>
      <c r="Z199" s="541" t="str">
        <f>IF($B199="","",SUMPRODUCT(AA133:$BD133,AA65:$BD65))</f>
        <v/>
      </c>
      <c r="AA199" s="541" t="str">
        <f>IF($B199="","",SUMPRODUCT(AB133:$BD133,AB65:$BD65))</f>
        <v/>
      </c>
      <c r="AB199" s="541" t="str">
        <f>IF($B199="","",SUMPRODUCT(AC133:$BD133,AC65:$BD65))</f>
        <v/>
      </c>
      <c r="AC199" s="541" t="str">
        <f>IF($B199="","",SUMPRODUCT(AD133:$BD133,AD65:$BD65))</f>
        <v/>
      </c>
      <c r="AD199" s="541" t="str">
        <f>IF($B199="","",SUMPRODUCT(AE133:$BD133,AE65:$BD65))</f>
        <v/>
      </c>
      <c r="AE199" s="541" t="str">
        <f>IF($B199="","",SUMPRODUCT(AF133:$BD133,AF65:$BD65))</f>
        <v/>
      </c>
      <c r="AF199" s="541" t="str">
        <f>IF($B199="","",SUMPRODUCT(AG133:$BD133,AG65:$BD65))</f>
        <v/>
      </c>
      <c r="AG199" s="541" t="str">
        <f>IF($B199="","",SUMPRODUCT(AH133:$BD133,AH65:$BD65))</f>
        <v/>
      </c>
      <c r="AH199" s="541" t="str">
        <f>IF($B199="","",SUMPRODUCT(AI133:$BD133,AI65:$BD65))</f>
        <v/>
      </c>
      <c r="AI199" s="541" t="str">
        <f>IF($B199="","",SUMPRODUCT(AJ133:$BD133,AJ65:$BD65))</f>
        <v/>
      </c>
      <c r="AJ199" s="541" t="str">
        <f>IF($B199="","",SUMPRODUCT(AK133:$BD133,AK65:$BD65))</f>
        <v/>
      </c>
      <c r="AK199" s="541" t="str">
        <f>IF($B199="","",SUMPRODUCT(AL133:$BD133,AL65:$BD65))</f>
        <v/>
      </c>
      <c r="AL199" s="541" t="str">
        <f>IF($B199="","",SUMPRODUCT(AM133:$BD133,AM65:$BD65))</f>
        <v/>
      </c>
      <c r="AM199" s="541" t="str">
        <f>IF($B199="","",SUMPRODUCT(AN133:$BD133,AN65:$BD65))</f>
        <v/>
      </c>
      <c r="AN199" s="541" t="str">
        <f>IF($B199="","",SUMPRODUCT(AO133:$BD133,AO65:$BD65))</f>
        <v/>
      </c>
      <c r="AO199" s="541" t="str">
        <f>IF($B199="","",SUMPRODUCT(AP133:$BD133,AP65:$BD65))</f>
        <v/>
      </c>
      <c r="AP199" s="541" t="str">
        <f>IF($B199="","",SUMPRODUCT(AQ133:$BD133,AQ65:$BD65))</f>
        <v/>
      </c>
      <c r="AQ199" s="541" t="str">
        <f>IF($B199="","",SUMPRODUCT(AR133:$BD133,AR65:$BD65))</f>
        <v/>
      </c>
      <c r="AR199" s="541" t="str">
        <f>IF($B199="","",SUMPRODUCT(AS133:$BD133,AS65:$BD65))</f>
        <v/>
      </c>
      <c r="AS199" s="541" t="str">
        <f>IF($B199="","",SUMPRODUCT(AT133:$BD133,AT65:$BD65))</f>
        <v/>
      </c>
      <c r="AT199" s="541" t="str">
        <f>IF($B199="","",SUMPRODUCT(AU133:$BD133,AU65:$BD65))</f>
        <v/>
      </c>
      <c r="AU199" s="541" t="str">
        <f>IF($B199="","",SUMPRODUCT(AV133:$BD133,AV65:$BD65))</f>
        <v/>
      </c>
      <c r="AV199" s="541" t="str">
        <f>IF($B199="","",SUMPRODUCT(AW133:$BD133,AW65:$BD65))</f>
        <v/>
      </c>
      <c r="AW199" s="541" t="str">
        <f>IF($B199="","",SUMPRODUCT(AX133:$BD133,AX65:$BD65))</f>
        <v/>
      </c>
      <c r="AX199" s="541" t="str">
        <f>IF($B199="","",SUMPRODUCT(AY133:$BD133,AY65:$BD65))</f>
        <v/>
      </c>
      <c r="AY199" s="541" t="str">
        <f>IF($B199="","",SUMPRODUCT(AZ133:$BD133,AZ65:$BD65))</f>
        <v/>
      </c>
      <c r="AZ199" s="541" t="str">
        <f>IF($B199="","",SUMPRODUCT(BA133:$BD133,BA65:$BD65))</f>
        <v/>
      </c>
      <c r="BA199" s="541" t="str">
        <f>IF($B199="","",SUMPRODUCT(BB133:$BD133,BB65:$BD65))</f>
        <v/>
      </c>
      <c r="BB199" s="541" t="str">
        <f>IF($B199="","",SUMPRODUCT(BC133:$BD133,BC65:$BD65))</f>
        <v/>
      </c>
      <c r="BC199" s="541" t="str">
        <f t="shared" si="445"/>
        <v/>
      </c>
      <c r="BD199" s="541" t="str">
        <f t="shared" si="446"/>
        <v/>
      </c>
    </row>
    <row r="200" spans="1:56" ht="14.25" customHeight="1" x14ac:dyDescent="0.2">
      <c r="A200" s="513">
        <f t="shared" si="447"/>
        <v>17</v>
      </c>
      <c r="B200" s="18" t="str">
        <v/>
      </c>
      <c r="C200" s="18" t="str">
        <v/>
      </c>
      <c r="D200" s="31"/>
      <c r="E200" s="550"/>
      <c r="F200" s="541" t="str">
        <f>IF($B200="","",SUMPRODUCT(G134:$BD134,G66:$BD66))</f>
        <v/>
      </c>
      <c r="G200" s="541" t="str">
        <f>IF($B200="","",SUMPRODUCT(H134:$BD134,H66:$BD66))</f>
        <v/>
      </c>
      <c r="H200" s="541" t="str">
        <f>IF($B200="","",SUMPRODUCT(I134:$BD134,I66:$BD66))</f>
        <v/>
      </c>
      <c r="I200" s="541" t="str">
        <f>IF($B200="","",SUMPRODUCT(J134:$BD134,J66:$BD66))</f>
        <v/>
      </c>
      <c r="J200" s="541" t="str">
        <f>IF($B200="","",SUMPRODUCT(K134:$BD134,K66:$BD66))</f>
        <v/>
      </c>
      <c r="K200" s="541" t="str">
        <f>IF($B200="","",SUMPRODUCT(L134:$BD134,L66:$BD66))</f>
        <v/>
      </c>
      <c r="L200" s="541" t="str">
        <f>IF($B200="","",SUMPRODUCT(M134:$BD134,M66:$BD66))</f>
        <v/>
      </c>
      <c r="M200" s="541" t="str">
        <f>IF($B200="","",SUMPRODUCT(N134:$BD134,N66:$BD66))</f>
        <v/>
      </c>
      <c r="N200" s="541" t="str">
        <f>IF($B200="","",SUMPRODUCT(O134:$BD134,O66:$BD66))</f>
        <v/>
      </c>
      <c r="O200" s="541" t="str">
        <f>IF($B200="","",SUMPRODUCT(P134:$BD134,P66:$BD66))</f>
        <v/>
      </c>
      <c r="P200" s="541" t="str">
        <f>IF($B200="","",SUMPRODUCT(Q134:$BD134,Q66:$BD66))</f>
        <v/>
      </c>
      <c r="Q200" s="541" t="str">
        <f>IF($B200="","",SUMPRODUCT(R134:$BD134,R66:$BD66))</f>
        <v/>
      </c>
      <c r="R200" s="541" t="str">
        <f>IF($B200="","",SUMPRODUCT(S134:$BD134,S66:$BD66))</f>
        <v/>
      </c>
      <c r="S200" s="541" t="str">
        <f>IF($B200="","",SUMPRODUCT(T134:$BD134,T66:$BD66))</f>
        <v/>
      </c>
      <c r="T200" s="541" t="str">
        <f>IF($B200="","",SUMPRODUCT(U134:$BD134,U66:$BD66))</f>
        <v/>
      </c>
      <c r="U200" s="541" t="str">
        <f>IF($B200="","",SUMPRODUCT(V134:$BD134,V66:$BD66))</f>
        <v/>
      </c>
      <c r="V200" s="541" t="str">
        <f>IF($B200="","",SUMPRODUCT(W134:$BD134,W66:$BD66))</f>
        <v/>
      </c>
      <c r="W200" s="541" t="str">
        <f>IF($B200="","",SUMPRODUCT(X134:$BD134,X66:$BD66))</f>
        <v/>
      </c>
      <c r="X200" s="541" t="str">
        <f>IF($B200="","",SUMPRODUCT(Y134:$BD134,Y66:$BD66))</f>
        <v/>
      </c>
      <c r="Y200" s="541" t="str">
        <f>IF($B200="","",SUMPRODUCT(Z134:$BD134,Z66:$BD66))</f>
        <v/>
      </c>
      <c r="Z200" s="541" t="str">
        <f>IF($B200="","",SUMPRODUCT(AA134:$BD134,AA66:$BD66))</f>
        <v/>
      </c>
      <c r="AA200" s="541" t="str">
        <f>IF($B200="","",SUMPRODUCT(AB134:$BD134,AB66:$BD66))</f>
        <v/>
      </c>
      <c r="AB200" s="541" t="str">
        <f>IF($B200="","",SUMPRODUCT(AC134:$BD134,AC66:$BD66))</f>
        <v/>
      </c>
      <c r="AC200" s="541" t="str">
        <f>IF($B200="","",SUMPRODUCT(AD134:$BD134,AD66:$BD66))</f>
        <v/>
      </c>
      <c r="AD200" s="541" t="str">
        <f>IF($B200="","",SUMPRODUCT(AE134:$BD134,AE66:$BD66))</f>
        <v/>
      </c>
      <c r="AE200" s="541" t="str">
        <f>IF($B200="","",SUMPRODUCT(AF134:$BD134,AF66:$BD66))</f>
        <v/>
      </c>
      <c r="AF200" s="541" t="str">
        <f>IF($B200="","",SUMPRODUCT(AG134:$BD134,AG66:$BD66))</f>
        <v/>
      </c>
      <c r="AG200" s="541" t="str">
        <f>IF($B200="","",SUMPRODUCT(AH134:$BD134,AH66:$BD66))</f>
        <v/>
      </c>
      <c r="AH200" s="541" t="str">
        <f>IF($B200="","",SUMPRODUCT(AI134:$BD134,AI66:$BD66))</f>
        <v/>
      </c>
      <c r="AI200" s="541" t="str">
        <f>IF($B200="","",SUMPRODUCT(AJ134:$BD134,AJ66:$BD66))</f>
        <v/>
      </c>
      <c r="AJ200" s="541" t="str">
        <f>IF($B200="","",SUMPRODUCT(AK134:$BD134,AK66:$BD66))</f>
        <v/>
      </c>
      <c r="AK200" s="541" t="str">
        <f>IF($B200="","",SUMPRODUCT(AL134:$BD134,AL66:$BD66))</f>
        <v/>
      </c>
      <c r="AL200" s="541" t="str">
        <f>IF($B200="","",SUMPRODUCT(AM134:$BD134,AM66:$BD66))</f>
        <v/>
      </c>
      <c r="AM200" s="541" t="str">
        <f>IF($B200="","",SUMPRODUCT(AN134:$BD134,AN66:$BD66))</f>
        <v/>
      </c>
      <c r="AN200" s="541" t="str">
        <f>IF($B200="","",SUMPRODUCT(AO134:$BD134,AO66:$BD66))</f>
        <v/>
      </c>
      <c r="AO200" s="541" t="str">
        <f>IF($B200="","",SUMPRODUCT(AP134:$BD134,AP66:$BD66))</f>
        <v/>
      </c>
      <c r="AP200" s="541" t="str">
        <f>IF($B200="","",SUMPRODUCT(AQ134:$BD134,AQ66:$BD66))</f>
        <v/>
      </c>
      <c r="AQ200" s="541" t="str">
        <f>IF($B200="","",SUMPRODUCT(AR134:$BD134,AR66:$BD66))</f>
        <v/>
      </c>
      <c r="AR200" s="541" t="str">
        <f>IF($B200="","",SUMPRODUCT(AS134:$BD134,AS66:$BD66))</f>
        <v/>
      </c>
      <c r="AS200" s="541" t="str">
        <f>IF($B200="","",SUMPRODUCT(AT134:$BD134,AT66:$BD66))</f>
        <v/>
      </c>
      <c r="AT200" s="541" t="str">
        <f>IF($B200="","",SUMPRODUCT(AU134:$BD134,AU66:$BD66))</f>
        <v/>
      </c>
      <c r="AU200" s="541" t="str">
        <f>IF($B200="","",SUMPRODUCT(AV134:$BD134,AV66:$BD66))</f>
        <v/>
      </c>
      <c r="AV200" s="541" t="str">
        <f>IF($B200="","",SUMPRODUCT(AW134:$BD134,AW66:$BD66))</f>
        <v/>
      </c>
      <c r="AW200" s="541" t="str">
        <f>IF($B200="","",SUMPRODUCT(AX134:$BD134,AX66:$BD66))</f>
        <v/>
      </c>
      <c r="AX200" s="541" t="str">
        <f>IF($B200="","",SUMPRODUCT(AY134:$BD134,AY66:$BD66))</f>
        <v/>
      </c>
      <c r="AY200" s="541" t="str">
        <f>IF($B200="","",SUMPRODUCT(AZ134:$BD134,AZ66:$BD66))</f>
        <v/>
      </c>
      <c r="AZ200" s="541" t="str">
        <f>IF($B200="","",SUMPRODUCT(BA134:$BD134,BA66:$BD66))</f>
        <v/>
      </c>
      <c r="BA200" s="541" t="str">
        <f>IF($B200="","",SUMPRODUCT(BB134:$BD134,BB66:$BD66))</f>
        <v/>
      </c>
      <c r="BB200" s="541" t="str">
        <f>IF($B200="","",SUMPRODUCT(BC134:$BD134,BC66:$BD66))</f>
        <v/>
      </c>
      <c r="BC200" s="541" t="str">
        <f t="shared" si="445"/>
        <v/>
      </c>
      <c r="BD200" s="541" t="str">
        <f t="shared" si="446"/>
        <v/>
      </c>
    </row>
    <row r="201" spans="1:56" ht="14.25" customHeight="1" x14ac:dyDescent="0.2">
      <c r="A201" s="513">
        <f t="shared" si="447"/>
        <v>18</v>
      </c>
      <c r="B201" s="18" t="str">
        <v/>
      </c>
      <c r="C201" s="18" t="str">
        <v/>
      </c>
      <c r="D201" s="31"/>
      <c r="E201" s="550"/>
      <c r="F201" s="541" t="str">
        <f>IF($B201="","",SUMPRODUCT(G135:$BD135,G67:$BD67))</f>
        <v/>
      </c>
      <c r="G201" s="541" t="str">
        <f>IF($B201="","",SUMPRODUCT(H135:$BD135,H67:$BD67))</f>
        <v/>
      </c>
      <c r="H201" s="541" t="str">
        <f>IF($B201="","",SUMPRODUCT(I135:$BD135,I67:$BD67))</f>
        <v/>
      </c>
      <c r="I201" s="541" t="str">
        <f>IF($B201="","",SUMPRODUCT(J135:$BD135,J67:$BD67))</f>
        <v/>
      </c>
      <c r="J201" s="541" t="str">
        <f>IF($B201="","",SUMPRODUCT(K135:$BD135,K67:$BD67))</f>
        <v/>
      </c>
      <c r="K201" s="541" t="str">
        <f>IF($B201="","",SUMPRODUCT(L135:$BD135,L67:$BD67))</f>
        <v/>
      </c>
      <c r="L201" s="541" t="str">
        <f>IF($B201="","",SUMPRODUCT(M135:$BD135,M67:$BD67))</f>
        <v/>
      </c>
      <c r="M201" s="541" t="str">
        <f>IF($B201="","",SUMPRODUCT(N135:$BD135,N67:$BD67))</f>
        <v/>
      </c>
      <c r="N201" s="541" t="str">
        <f>IF($B201="","",SUMPRODUCT(O135:$BD135,O67:$BD67))</f>
        <v/>
      </c>
      <c r="O201" s="541" t="str">
        <f>IF($B201="","",SUMPRODUCT(P135:$BD135,P67:$BD67))</f>
        <v/>
      </c>
      <c r="P201" s="541" t="str">
        <f>IF($B201="","",SUMPRODUCT(Q135:$BD135,Q67:$BD67))</f>
        <v/>
      </c>
      <c r="Q201" s="541" t="str">
        <f>IF($B201="","",SUMPRODUCT(R135:$BD135,R67:$BD67))</f>
        <v/>
      </c>
      <c r="R201" s="541" t="str">
        <f>IF($B201="","",SUMPRODUCT(S135:$BD135,S67:$BD67))</f>
        <v/>
      </c>
      <c r="S201" s="541" t="str">
        <f>IF($B201="","",SUMPRODUCT(T135:$BD135,T67:$BD67))</f>
        <v/>
      </c>
      <c r="T201" s="541" t="str">
        <f>IF($B201="","",SUMPRODUCT(U135:$BD135,U67:$BD67))</f>
        <v/>
      </c>
      <c r="U201" s="541" t="str">
        <f>IF($B201="","",SUMPRODUCT(V135:$BD135,V67:$BD67))</f>
        <v/>
      </c>
      <c r="V201" s="541" t="str">
        <f>IF($B201="","",SUMPRODUCT(W135:$BD135,W67:$BD67))</f>
        <v/>
      </c>
      <c r="W201" s="541" t="str">
        <f>IF($B201="","",SUMPRODUCT(X135:$BD135,X67:$BD67))</f>
        <v/>
      </c>
      <c r="X201" s="541" t="str">
        <f>IF($B201="","",SUMPRODUCT(Y135:$BD135,Y67:$BD67))</f>
        <v/>
      </c>
      <c r="Y201" s="541" t="str">
        <f>IF($B201="","",SUMPRODUCT(Z135:$BD135,Z67:$BD67))</f>
        <v/>
      </c>
      <c r="Z201" s="541" t="str">
        <f>IF($B201="","",SUMPRODUCT(AA135:$BD135,AA67:$BD67))</f>
        <v/>
      </c>
      <c r="AA201" s="541" t="str">
        <f>IF($B201="","",SUMPRODUCT(AB135:$BD135,AB67:$BD67))</f>
        <v/>
      </c>
      <c r="AB201" s="541" t="str">
        <f>IF($B201="","",SUMPRODUCT(AC135:$BD135,AC67:$BD67))</f>
        <v/>
      </c>
      <c r="AC201" s="541" t="str">
        <f>IF($B201="","",SUMPRODUCT(AD135:$BD135,AD67:$BD67))</f>
        <v/>
      </c>
      <c r="AD201" s="541" t="str">
        <f>IF($B201="","",SUMPRODUCT(AE135:$BD135,AE67:$BD67))</f>
        <v/>
      </c>
      <c r="AE201" s="541" t="str">
        <f>IF($B201="","",SUMPRODUCT(AF135:$BD135,AF67:$BD67))</f>
        <v/>
      </c>
      <c r="AF201" s="541" t="str">
        <f>IF($B201="","",SUMPRODUCT(AG135:$BD135,AG67:$BD67))</f>
        <v/>
      </c>
      <c r="AG201" s="541" t="str">
        <f>IF($B201="","",SUMPRODUCT(AH135:$BD135,AH67:$BD67))</f>
        <v/>
      </c>
      <c r="AH201" s="541" t="str">
        <f>IF($B201="","",SUMPRODUCT(AI135:$BD135,AI67:$BD67))</f>
        <v/>
      </c>
      <c r="AI201" s="541" t="str">
        <f>IF($B201="","",SUMPRODUCT(AJ135:$BD135,AJ67:$BD67))</f>
        <v/>
      </c>
      <c r="AJ201" s="541" t="str">
        <f>IF($B201="","",SUMPRODUCT(AK135:$BD135,AK67:$BD67))</f>
        <v/>
      </c>
      <c r="AK201" s="541" t="str">
        <f>IF($B201="","",SUMPRODUCT(AL135:$BD135,AL67:$BD67))</f>
        <v/>
      </c>
      <c r="AL201" s="541" t="str">
        <f>IF($B201="","",SUMPRODUCT(AM135:$BD135,AM67:$BD67))</f>
        <v/>
      </c>
      <c r="AM201" s="541" t="str">
        <f>IF($B201="","",SUMPRODUCT(AN135:$BD135,AN67:$BD67))</f>
        <v/>
      </c>
      <c r="AN201" s="541" t="str">
        <f>IF($B201="","",SUMPRODUCT(AO135:$BD135,AO67:$BD67))</f>
        <v/>
      </c>
      <c r="AO201" s="541" t="str">
        <f>IF($B201="","",SUMPRODUCT(AP135:$BD135,AP67:$BD67))</f>
        <v/>
      </c>
      <c r="AP201" s="541" t="str">
        <f>IF($B201="","",SUMPRODUCT(AQ135:$BD135,AQ67:$BD67))</f>
        <v/>
      </c>
      <c r="AQ201" s="541" t="str">
        <f>IF($B201="","",SUMPRODUCT(AR135:$BD135,AR67:$BD67))</f>
        <v/>
      </c>
      <c r="AR201" s="541" t="str">
        <f>IF($B201="","",SUMPRODUCT(AS135:$BD135,AS67:$BD67))</f>
        <v/>
      </c>
      <c r="AS201" s="541" t="str">
        <f>IF($B201="","",SUMPRODUCT(AT135:$BD135,AT67:$BD67))</f>
        <v/>
      </c>
      <c r="AT201" s="541" t="str">
        <f>IF($B201="","",SUMPRODUCT(AU135:$BD135,AU67:$BD67))</f>
        <v/>
      </c>
      <c r="AU201" s="541" t="str">
        <f>IF($B201="","",SUMPRODUCT(AV135:$BD135,AV67:$BD67))</f>
        <v/>
      </c>
      <c r="AV201" s="541" t="str">
        <f>IF($B201="","",SUMPRODUCT(AW135:$BD135,AW67:$BD67))</f>
        <v/>
      </c>
      <c r="AW201" s="541" t="str">
        <f>IF($B201="","",SUMPRODUCT(AX135:$BD135,AX67:$BD67))</f>
        <v/>
      </c>
      <c r="AX201" s="541" t="str">
        <f>IF($B201="","",SUMPRODUCT(AY135:$BD135,AY67:$BD67))</f>
        <v/>
      </c>
      <c r="AY201" s="541" t="str">
        <f>IF($B201="","",SUMPRODUCT(AZ135:$BD135,AZ67:$BD67))</f>
        <v/>
      </c>
      <c r="AZ201" s="541" t="str">
        <f>IF($B201="","",SUMPRODUCT(BA135:$BD135,BA67:$BD67))</f>
        <v/>
      </c>
      <c r="BA201" s="541" t="str">
        <f>IF($B201="","",SUMPRODUCT(BB135:$BD135,BB67:$BD67))</f>
        <v/>
      </c>
      <c r="BB201" s="541" t="str">
        <f>IF($B201="","",SUMPRODUCT(BC135:$BD135,BC67:$BD67))</f>
        <v/>
      </c>
      <c r="BC201" s="541" t="str">
        <f t="shared" si="445"/>
        <v/>
      </c>
      <c r="BD201" s="541" t="str">
        <f t="shared" si="446"/>
        <v/>
      </c>
    </row>
    <row r="202" spans="1:56" ht="14.25" customHeight="1" x14ac:dyDescent="0.2">
      <c r="A202" s="513">
        <f t="shared" si="447"/>
        <v>19</v>
      </c>
      <c r="B202" s="18" t="str">
        <v/>
      </c>
      <c r="C202" s="18" t="str">
        <v/>
      </c>
      <c r="D202" s="31"/>
      <c r="E202" s="550"/>
      <c r="F202" s="541" t="str">
        <f>IF($B202="","",SUMPRODUCT(G136:$BD136,G68:$BD68))</f>
        <v/>
      </c>
      <c r="G202" s="541" t="str">
        <f>IF($B202="","",SUMPRODUCT(H136:$BD136,H68:$BD68))</f>
        <v/>
      </c>
      <c r="H202" s="541" t="str">
        <f>IF($B202="","",SUMPRODUCT(I136:$BD136,I68:$BD68))</f>
        <v/>
      </c>
      <c r="I202" s="541" t="str">
        <f>IF($B202="","",SUMPRODUCT(J136:$BD136,J68:$BD68))</f>
        <v/>
      </c>
      <c r="J202" s="541" t="str">
        <f>IF($B202="","",SUMPRODUCT(K136:$BD136,K68:$BD68))</f>
        <v/>
      </c>
      <c r="K202" s="541" t="str">
        <f>IF($B202="","",SUMPRODUCT(L136:$BD136,L68:$BD68))</f>
        <v/>
      </c>
      <c r="L202" s="541" t="str">
        <f>IF($B202="","",SUMPRODUCT(M136:$BD136,M68:$BD68))</f>
        <v/>
      </c>
      <c r="M202" s="541" t="str">
        <f>IF($B202="","",SUMPRODUCT(N136:$BD136,N68:$BD68))</f>
        <v/>
      </c>
      <c r="N202" s="541" t="str">
        <f>IF($B202="","",SUMPRODUCT(O136:$BD136,O68:$BD68))</f>
        <v/>
      </c>
      <c r="O202" s="541" t="str">
        <f>IF($B202="","",SUMPRODUCT(P136:$BD136,P68:$BD68))</f>
        <v/>
      </c>
      <c r="P202" s="541" t="str">
        <f>IF($B202="","",SUMPRODUCT(Q136:$BD136,Q68:$BD68))</f>
        <v/>
      </c>
      <c r="Q202" s="541" t="str">
        <f>IF($B202="","",SUMPRODUCT(R136:$BD136,R68:$BD68))</f>
        <v/>
      </c>
      <c r="R202" s="541" t="str">
        <f>IF($B202="","",SUMPRODUCT(S136:$BD136,S68:$BD68))</f>
        <v/>
      </c>
      <c r="S202" s="541" t="str">
        <f>IF($B202="","",SUMPRODUCT(T136:$BD136,T68:$BD68))</f>
        <v/>
      </c>
      <c r="T202" s="541" t="str">
        <f>IF($B202="","",SUMPRODUCT(U136:$BD136,U68:$BD68))</f>
        <v/>
      </c>
      <c r="U202" s="541" t="str">
        <f>IF($B202="","",SUMPRODUCT(V136:$BD136,V68:$BD68))</f>
        <v/>
      </c>
      <c r="V202" s="541" t="str">
        <f>IF($B202="","",SUMPRODUCT(W136:$BD136,W68:$BD68))</f>
        <v/>
      </c>
      <c r="W202" s="541" t="str">
        <f>IF($B202="","",SUMPRODUCT(X136:$BD136,X68:$BD68))</f>
        <v/>
      </c>
      <c r="X202" s="541" t="str">
        <f>IF($B202="","",SUMPRODUCT(Y136:$BD136,Y68:$BD68))</f>
        <v/>
      </c>
      <c r="Y202" s="541" t="str">
        <f>IF($B202="","",SUMPRODUCT(Z136:$BD136,Z68:$BD68))</f>
        <v/>
      </c>
      <c r="Z202" s="541" t="str">
        <f>IF($B202="","",SUMPRODUCT(AA136:$BD136,AA68:$BD68))</f>
        <v/>
      </c>
      <c r="AA202" s="541" t="str">
        <f>IF($B202="","",SUMPRODUCT(AB136:$BD136,AB68:$BD68))</f>
        <v/>
      </c>
      <c r="AB202" s="541" t="str">
        <f>IF($B202="","",SUMPRODUCT(AC136:$BD136,AC68:$BD68))</f>
        <v/>
      </c>
      <c r="AC202" s="541" t="str">
        <f>IF($B202="","",SUMPRODUCT(AD136:$BD136,AD68:$BD68))</f>
        <v/>
      </c>
      <c r="AD202" s="541" t="str">
        <f>IF($B202="","",SUMPRODUCT(AE136:$BD136,AE68:$BD68))</f>
        <v/>
      </c>
      <c r="AE202" s="541" t="str">
        <f>IF($B202="","",SUMPRODUCT(AF136:$BD136,AF68:$BD68))</f>
        <v/>
      </c>
      <c r="AF202" s="541" t="str">
        <f>IF($B202="","",SUMPRODUCT(AG136:$BD136,AG68:$BD68))</f>
        <v/>
      </c>
      <c r="AG202" s="541" t="str">
        <f>IF($B202="","",SUMPRODUCT(AH136:$BD136,AH68:$BD68))</f>
        <v/>
      </c>
      <c r="AH202" s="541" t="str">
        <f>IF($B202="","",SUMPRODUCT(AI136:$BD136,AI68:$BD68))</f>
        <v/>
      </c>
      <c r="AI202" s="541" t="str">
        <f>IF($B202="","",SUMPRODUCT(AJ136:$BD136,AJ68:$BD68))</f>
        <v/>
      </c>
      <c r="AJ202" s="541" t="str">
        <f>IF($B202="","",SUMPRODUCT(AK136:$BD136,AK68:$BD68))</f>
        <v/>
      </c>
      <c r="AK202" s="541" t="str">
        <f>IF($B202="","",SUMPRODUCT(AL136:$BD136,AL68:$BD68))</f>
        <v/>
      </c>
      <c r="AL202" s="541" t="str">
        <f>IF($B202="","",SUMPRODUCT(AM136:$BD136,AM68:$BD68))</f>
        <v/>
      </c>
      <c r="AM202" s="541" t="str">
        <f>IF($B202="","",SUMPRODUCT(AN136:$BD136,AN68:$BD68))</f>
        <v/>
      </c>
      <c r="AN202" s="541" t="str">
        <f>IF($B202="","",SUMPRODUCT(AO136:$BD136,AO68:$BD68))</f>
        <v/>
      </c>
      <c r="AO202" s="541" t="str">
        <f>IF($B202="","",SUMPRODUCT(AP136:$BD136,AP68:$BD68))</f>
        <v/>
      </c>
      <c r="AP202" s="541" t="str">
        <f>IF($B202="","",SUMPRODUCT(AQ136:$BD136,AQ68:$BD68))</f>
        <v/>
      </c>
      <c r="AQ202" s="541" t="str">
        <f>IF($B202="","",SUMPRODUCT(AR136:$BD136,AR68:$BD68))</f>
        <v/>
      </c>
      <c r="AR202" s="541" t="str">
        <f>IF($B202="","",SUMPRODUCT(AS136:$BD136,AS68:$BD68))</f>
        <v/>
      </c>
      <c r="AS202" s="541" t="str">
        <f>IF($B202="","",SUMPRODUCT(AT136:$BD136,AT68:$BD68))</f>
        <v/>
      </c>
      <c r="AT202" s="541" t="str">
        <f>IF($B202="","",SUMPRODUCT(AU136:$BD136,AU68:$BD68))</f>
        <v/>
      </c>
      <c r="AU202" s="541" t="str">
        <f>IF($B202="","",SUMPRODUCT(AV136:$BD136,AV68:$BD68))</f>
        <v/>
      </c>
      <c r="AV202" s="541" t="str">
        <f>IF($B202="","",SUMPRODUCT(AW136:$BD136,AW68:$BD68))</f>
        <v/>
      </c>
      <c r="AW202" s="541" t="str">
        <f>IF($B202="","",SUMPRODUCT(AX136:$BD136,AX68:$BD68))</f>
        <v/>
      </c>
      <c r="AX202" s="541" t="str">
        <f>IF($B202="","",SUMPRODUCT(AY136:$BD136,AY68:$BD68))</f>
        <v/>
      </c>
      <c r="AY202" s="541" t="str">
        <f>IF($B202="","",SUMPRODUCT(AZ136:$BD136,AZ68:$BD68))</f>
        <v/>
      </c>
      <c r="AZ202" s="541" t="str">
        <f>IF($B202="","",SUMPRODUCT(BA136:$BD136,BA68:$BD68))</f>
        <v/>
      </c>
      <c r="BA202" s="541" t="str">
        <f>IF($B202="","",SUMPRODUCT(BB136:$BD136,BB68:$BD68))</f>
        <v/>
      </c>
      <c r="BB202" s="541" t="str">
        <f>IF($B202="","",SUMPRODUCT(BC136:$BD136,BC68:$BD68))</f>
        <v/>
      </c>
      <c r="BC202" s="541" t="str">
        <f t="shared" si="445"/>
        <v/>
      </c>
      <c r="BD202" s="541" t="str">
        <f t="shared" si="446"/>
        <v/>
      </c>
    </row>
    <row r="203" spans="1:56" ht="14.25" customHeight="1" x14ac:dyDescent="0.2">
      <c r="A203" s="513">
        <f t="shared" si="447"/>
        <v>20</v>
      </c>
      <c r="B203" s="18" t="str">
        <v/>
      </c>
      <c r="C203" s="18" t="str">
        <v/>
      </c>
      <c r="D203" s="31"/>
      <c r="E203" s="550"/>
      <c r="F203" s="541" t="str">
        <f>IF($B203="","",SUMPRODUCT(G137:$BD137,G69:$BD69))</f>
        <v/>
      </c>
      <c r="G203" s="541" t="str">
        <f>IF($B203="","",SUMPRODUCT(H137:$BD137,H69:$BD69))</f>
        <v/>
      </c>
      <c r="H203" s="541" t="str">
        <f>IF($B203="","",SUMPRODUCT(I137:$BD137,I69:$BD69))</f>
        <v/>
      </c>
      <c r="I203" s="541" t="str">
        <f>IF($B203="","",SUMPRODUCT(J137:$BD137,J69:$BD69))</f>
        <v/>
      </c>
      <c r="J203" s="541" t="str">
        <f>IF($B203="","",SUMPRODUCT(K137:$BD137,K69:$BD69))</f>
        <v/>
      </c>
      <c r="K203" s="541" t="str">
        <f>IF($B203="","",SUMPRODUCT(L137:$BD137,L69:$BD69))</f>
        <v/>
      </c>
      <c r="L203" s="541" t="str">
        <f>IF($B203="","",SUMPRODUCT(M137:$BD137,M69:$BD69))</f>
        <v/>
      </c>
      <c r="M203" s="541" t="str">
        <f>IF($B203="","",SUMPRODUCT(N137:$BD137,N69:$BD69))</f>
        <v/>
      </c>
      <c r="N203" s="541" t="str">
        <f>IF($B203="","",SUMPRODUCT(O137:$BD137,O69:$BD69))</f>
        <v/>
      </c>
      <c r="O203" s="541" t="str">
        <f>IF($B203="","",SUMPRODUCT(P137:$BD137,P69:$BD69))</f>
        <v/>
      </c>
      <c r="P203" s="541" t="str">
        <f>IF($B203="","",SUMPRODUCT(Q137:$BD137,Q69:$BD69))</f>
        <v/>
      </c>
      <c r="Q203" s="541" t="str">
        <f>IF($B203="","",SUMPRODUCT(R137:$BD137,R69:$BD69))</f>
        <v/>
      </c>
      <c r="R203" s="541" t="str">
        <f>IF($B203="","",SUMPRODUCT(S137:$BD137,S69:$BD69))</f>
        <v/>
      </c>
      <c r="S203" s="541" t="str">
        <f>IF($B203="","",SUMPRODUCT(T137:$BD137,T69:$BD69))</f>
        <v/>
      </c>
      <c r="T203" s="541" t="str">
        <f>IF($B203="","",SUMPRODUCT(U137:$BD137,U69:$BD69))</f>
        <v/>
      </c>
      <c r="U203" s="541" t="str">
        <f>IF($B203="","",SUMPRODUCT(V137:$BD137,V69:$BD69))</f>
        <v/>
      </c>
      <c r="V203" s="541" t="str">
        <f>IF($B203="","",SUMPRODUCT(W137:$BD137,W69:$BD69))</f>
        <v/>
      </c>
      <c r="W203" s="541" t="str">
        <f>IF($B203="","",SUMPRODUCT(X137:$BD137,X69:$BD69))</f>
        <v/>
      </c>
      <c r="X203" s="541" t="str">
        <f>IF($B203="","",SUMPRODUCT(Y137:$BD137,Y69:$BD69))</f>
        <v/>
      </c>
      <c r="Y203" s="541" t="str">
        <f>IF($B203="","",SUMPRODUCT(Z137:$BD137,Z69:$BD69))</f>
        <v/>
      </c>
      <c r="Z203" s="541" t="str">
        <f>IF($B203="","",SUMPRODUCT(AA137:$BD137,AA69:$BD69))</f>
        <v/>
      </c>
      <c r="AA203" s="541" t="str">
        <f>IF($B203="","",SUMPRODUCT(AB137:$BD137,AB69:$BD69))</f>
        <v/>
      </c>
      <c r="AB203" s="541" t="str">
        <f>IF($B203="","",SUMPRODUCT(AC137:$BD137,AC69:$BD69))</f>
        <v/>
      </c>
      <c r="AC203" s="541" t="str">
        <f>IF($B203="","",SUMPRODUCT(AD137:$BD137,AD69:$BD69))</f>
        <v/>
      </c>
      <c r="AD203" s="541" t="str">
        <f>IF($B203="","",SUMPRODUCT(AE137:$BD137,AE69:$BD69))</f>
        <v/>
      </c>
      <c r="AE203" s="541" t="str">
        <f>IF($B203="","",SUMPRODUCT(AF137:$BD137,AF69:$BD69))</f>
        <v/>
      </c>
      <c r="AF203" s="541" t="str">
        <f>IF($B203="","",SUMPRODUCT(AG137:$BD137,AG69:$BD69))</f>
        <v/>
      </c>
      <c r="AG203" s="541" t="str">
        <f>IF($B203="","",SUMPRODUCT(AH137:$BD137,AH69:$BD69))</f>
        <v/>
      </c>
      <c r="AH203" s="541" t="str">
        <f>IF($B203="","",SUMPRODUCT(AI137:$BD137,AI69:$BD69))</f>
        <v/>
      </c>
      <c r="AI203" s="541" t="str">
        <f>IF($B203="","",SUMPRODUCT(AJ137:$BD137,AJ69:$BD69))</f>
        <v/>
      </c>
      <c r="AJ203" s="541" t="str">
        <f>IF($B203="","",SUMPRODUCT(AK137:$BD137,AK69:$BD69))</f>
        <v/>
      </c>
      <c r="AK203" s="541" t="str">
        <f>IF($B203="","",SUMPRODUCT(AL137:$BD137,AL69:$BD69))</f>
        <v/>
      </c>
      <c r="AL203" s="541" t="str">
        <f>IF($B203="","",SUMPRODUCT(AM137:$BD137,AM69:$BD69))</f>
        <v/>
      </c>
      <c r="AM203" s="541" t="str">
        <f>IF($B203="","",SUMPRODUCT(AN137:$BD137,AN69:$BD69))</f>
        <v/>
      </c>
      <c r="AN203" s="541" t="str">
        <f>IF($B203="","",SUMPRODUCT(AO137:$BD137,AO69:$BD69))</f>
        <v/>
      </c>
      <c r="AO203" s="541" t="str">
        <f>IF($B203="","",SUMPRODUCT(AP137:$BD137,AP69:$BD69))</f>
        <v/>
      </c>
      <c r="AP203" s="541" t="str">
        <f>IF($B203="","",SUMPRODUCT(AQ137:$BD137,AQ69:$BD69))</f>
        <v/>
      </c>
      <c r="AQ203" s="541" t="str">
        <f>IF($B203="","",SUMPRODUCT(AR137:$BD137,AR69:$BD69))</f>
        <v/>
      </c>
      <c r="AR203" s="541" t="str">
        <f>IF($B203="","",SUMPRODUCT(AS137:$BD137,AS69:$BD69))</f>
        <v/>
      </c>
      <c r="AS203" s="541" t="str">
        <f>IF($B203="","",SUMPRODUCT(AT137:$BD137,AT69:$BD69))</f>
        <v/>
      </c>
      <c r="AT203" s="541" t="str">
        <f>IF($B203="","",SUMPRODUCT(AU137:$BD137,AU69:$BD69))</f>
        <v/>
      </c>
      <c r="AU203" s="541" t="str">
        <f>IF($B203="","",SUMPRODUCT(AV137:$BD137,AV69:$BD69))</f>
        <v/>
      </c>
      <c r="AV203" s="541" t="str">
        <f>IF($B203="","",SUMPRODUCT(AW137:$BD137,AW69:$BD69))</f>
        <v/>
      </c>
      <c r="AW203" s="541" t="str">
        <f>IF($B203="","",SUMPRODUCT(AX137:$BD137,AX69:$BD69))</f>
        <v/>
      </c>
      <c r="AX203" s="541" t="str">
        <f>IF($B203="","",SUMPRODUCT(AY137:$BD137,AY69:$BD69))</f>
        <v/>
      </c>
      <c r="AY203" s="541" t="str">
        <f>IF($B203="","",SUMPRODUCT(AZ137:$BD137,AZ69:$BD69))</f>
        <v/>
      </c>
      <c r="AZ203" s="541" t="str">
        <f>IF($B203="","",SUMPRODUCT(BA137:$BD137,BA69:$BD69))</f>
        <v/>
      </c>
      <c r="BA203" s="541" t="str">
        <f>IF($B203="","",SUMPRODUCT(BB137:$BD137,BB69:$BD69))</f>
        <v/>
      </c>
      <c r="BB203" s="541" t="str">
        <f>IF($B203="","",SUMPRODUCT(BC137:$BD137,BC69:$BD69))</f>
        <v/>
      </c>
      <c r="BC203" s="541" t="str">
        <f t="shared" si="445"/>
        <v/>
      </c>
      <c r="BD203" s="541" t="str">
        <f t="shared" si="446"/>
        <v/>
      </c>
    </row>
    <row r="204" spans="1:56" ht="14.25" customHeight="1" x14ac:dyDescent="0.2">
      <c r="A204" s="513">
        <f t="shared" si="447"/>
        <v>21</v>
      </c>
      <c r="B204" s="18" t="str">
        <v/>
      </c>
      <c r="C204" s="18" t="str">
        <v/>
      </c>
      <c r="D204" s="31"/>
      <c r="E204" s="550"/>
      <c r="F204" s="541" t="str">
        <f>IF($B204="","",SUMPRODUCT(G138:$BD138,G70:$BD70))</f>
        <v/>
      </c>
      <c r="G204" s="541" t="str">
        <f>IF($B204="","",SUMPRODUCT(H138:$BD138,H70:$BD70))</f>
        <v/>
      </c>
      <c r="H204" s="541" t="str">
        <f>IF($B204="","",SUMPRODUCT(I138:$BD138,I70:$BD70))</f>
        <v/>
      </c>
      <c r="I204" s="541" t="str">
        <f>IF($B204="","",SUMPRODUCT(J138:$BD138,J70:$BD70))</f>
        <v/>
      </c>
      <c r="J204" s="541" t="str">
        <f>IF($B204="","",SUMPRODUCT(K138:$BD138,K70:$BD70))</f>
        <v/>
      </c>
      <c r="K204" s="541" t="str">
        <f>IF($B204="","",SUMPRODUCT(L138:$BD138,L70:$BD70))</f>
        <v/>
      </c>
      <c r="L204" s="541" t="str">
        <f>IF($B204="","",SUMPRODUCT(M138:$BD138,M70:$BD70))</f>
        <v/>
      </c>
      <c r="M204" s="541" t="str">
        <f>IF($B204="","",SUMPRODUCT(N138:$BD138,N70:$BD70))</f>
        <v/>
      </c>
      <c r="N204" s="541" t="str">
        <f>IF($B204="","",SUMPRODUCT(O138:$BD138,O70:$BD70))</f>
        <v/>
      </c>
      <c r="O204" s="541" t="str">
        <f>IF($B204="","",SUMPRODUCT(P138:$BD138,P70:$BD70))</f>
        <v/>
      </c>
      <c r="P204" s="541" t="str">
        <f>IF($B204="","",SUMPRODUCT(Q138:$BD138,Q70:$BD70))</f>
        <v/>
      </c>
      <c r="Q204" s="541" t="str">
        <f>IF($B204="","",SUMPRODUCT(R138:$BD138,R70:$BD70))</f>
        <v/>
      </c>
      <c r="R204" s="541" t="str">
        <f>IF($B204="","",SUMPRODUCT(S138:$BD138,S70:$BD70))</f>
        <v/>
      </c>
      <c r="S204" s="541" t="str">
        <f>IF($B204="","",SUMPRODUCT(T138:$BD138,T70:$BD70))</f>
        <v/>
      </c>
      <c r="T204" s="541" t="str">
        <f>IF($B204="","",SUMPRODUCT(U138:$BD138,U70:$BD70))</f>
        <v/>
      </c>
      <c r="U204" s="541" t="str">
        <f>IF($B204="","",SUMPRODUCT(V138:$BD138,V70:$BD70))</f>
        <v/>
      </c>
      <c r="V204" s="541" t="str">
        <f>IF($B204="","",SUMPRODUCT(W138:$BD138,W70:$BD70))</f>
        <v/>
      </c>
      <c r="W204" s="541" t="str">
        <f>IF($B204="","",SUMPRODUCT(X138:$BD138,X70:$BD70))</f>
        <v/>
      </c>
      <c r="X204" s="541" t="str">
        <f>IF($B204="","",SUMPRODUCT(Y138:$BD138,Y70:$BD70))</f>
        <v/>
      </c>
      <c r="Y204" s="541" t="str">
        <f>IF($B204="","",SUMPRODUCT(Z138:$BD138,Z70:$BD70))</f>
        <v/>
      </c>
      <c r="Z204" s="541" t="str">
        <f>IF($B204="","",SUMPRODUCT(AA138:$BD138,AA70:$BD70))</f>
        <v/>
      </c>
      <c r="AA204" s="541" t="str">
        <f>IF($B204="","",SUMPRODUCT(AB138:$BD138,AB70:$BD70))</f>
        <v/>
      </c>
      <c r="AB204" s="541" t="str">
        <f>IF($B204="","",SUMPRODUCT(AC138:$BD138,AC70:$BD70))</f>
        <v/>
      </c>
      <c r="AC204" s="541" t="str">
        <f>IF($B204="","",SUMPRODUCT(AD138:$BD138,AD70:$BD70))</f>
        <v/>
      </c>
      <c r="AD204" s="541" t="str">
        <f>IF($B204="","",SUMPRODUCT(AE138:$BD138,AE70:$BD70))</f>
        <v/>
      </c>
      <c r="AE204" s="541" t="str">
        <f>IF($B204="","",SUMPRODUCT(AF138:$BD138,AF70:$BD70))</f>
        <v/>
      </c>
      <c r="AF204" s="541" t="str">
        <f>IF($B204="","",SUMPRODUCT(AG138:$BD138,AG70:$BD70))</f>
        <v/>
      </c>
      <c r="AG204" s="541" t="str">
        <f>IF($B204="","",SUMPRODUCT(AH138:$BD138,AH70:$BD70))</f>
        <v/>
      </c>
      <c r="AH204" s="541" t="str">
        <f>IF($B204="","",SUMPRODUCT(AI138:$BD138,AI70:$BD70))</f>
        <v/>
      </c>
      <c r="AI204" s="541" t="str">
        <f>IF($B204="","",SUMPRODUCT(AJ138:$BD138,AJ70:$BD70))</f>
        <v/>
      </c>
      <c r="AJ204" s="541" t="str">
        <f>IF($B204="","",SUMPRODUCT(AK138:$BD138,AK70:$BD70))</f>
        <v/>
      </c>
      <c r="AK204" s="541" t="str">
        <f>IF($B204="","",SUMPRODUCT(AL138:$BD138,AL70:$BD70))</f>
        <v/>
      </c>
      <c r="AL204" s="541" t="str">
        <f>IF($B204="","",SUMPRODUCT(AM138:$BD138,AM70:$BD70))</f>
        <v/>
      </c>
      <c r="AM204" s="541" t="str">
        <f>IF($B204="","",SUMPRODUCT(AN138:$BD138,AN70:$BD70))</f>
        <v/>
      </c>
      <c r="AN204" s="541" t="str">
        <f>IF($B204="","",SUMPRODUCT(AO138:$BD138,AO70:$BD70))</f>
        <v/>
      </c>
      <c r="AO204" s="541" t="str">
        <f>IF($B204="","",SUMPRODUCT(AP138:$BD138,AP70:$BD70))</f>
        <v/>
      </c>
      <c r="AP204" s="541" t="str">
        <f>IF($B204="","",SUMPRODUCT(AQ138:$BD138,AQ70:$BD70))</f>
        <v/>
      </c>
      <c r="AQ204" s="541" t="str">
        <f>IF($B204="","",SUMPRODUCT(AR138:$BD138,AR70:$BD70))</f>
        <v/>
      </c>
      <c r="AR204" s="541" t="str">
        <f>IF($B204="","",SUMPRODUCT(AS138:$BD138,AS70:$BD70))</f>
        <v/>
      </c>
      <c r="AS204" s="541" t="str">
        <f>IF($B204="","",SUMPRODUCT(AT138:$BD138,AT70:$BD70))</f>
        <v/>
      </c>
      <c r="AT204" s="541" t="str">
        <f>IF($B204="","",SUMPRODUCT(AU138:$BD138,AU70:$BD70))</f>
        <v/>
      </c>
      <c r="AU204" s="541" t="str">
        <f>IF($B204="","",SUMPRODUCT(AV138:$BD138,AV70:$BD70))</f>
        <v/>
      </c>
      <c r="AV204" s="541" t="str">
        <f>IF($B204="","",SUMPRODUCT(AW138:$BD138,AW70:$BD70))</f>
        <v/>
      </c>
      <c r="AW204" s="541" t="str">
        <f>IF($B204="","",SUMPRODUCT(AX138:$BD138,AX70:$BD70))</f>
        <v/>
      </c>
      <c r="AX204" s="541" t="str">
        <f>IF($B204="","",SUMPRODUCT(AY138:$BD138,AY70:$BD70))</f>
        <v/>
      </c>
      <c r="AY204" s="541" t="str">
        <f>IF($B204="","",SUMPRODUCT(AZ138:$BD138,AZ70:$BD70))</f>
        <v/>
      </c>
      <c r="AZ204" s="541" t="str">
        <f>IF($B204="","",SUMPRODUCT(BA138:$BD138,BA70:$BD70))</f>
        <v/>
      </c>
      <c r="BA204" s="541" t="str">
        <f>IF($B204="","",SUMPRODUCT(BB138:$BD138,BB70:$BD70))</f>
        <v/>
      </c>
      <c r="BB204" s="541" t="str">
        <f>IF($B204="","",SUMPRODUCT(BC138:$BD138,BC70:$BD70))</f>
        <v/>
      </c>
      <c r="BC204" s="541" t="str">
        <f t="shared" si="445"/>
        <v/>
      </c>
      <c r="BD204" s="541" t="str">
        <f t="shared" si="446"/>
        <v/>
      </c>
    </row>
    <row r="205" spans="1:56" ht="14.25" customHeight="1" x14ac:dyDescent="0.2">
      <c r="A205" s="513">
        <f t="shared" si="447"/>
        <v>22</v>
      </c>
      <c r="B205" s="18" t="str">
        <v/>
      </c>
      <c r="C205" s="18" t="str">
        <v/>
      </c>
      <c r="D205" s="31"/>
      <c r="E205" s="550"/>
      <c r="F205" s="541" t="str">
        <f>IF($B205="","",SUMPRODUCT(G139:$BD139,G71:$BD71))</f>
        <v/>
      </c>
      <c r="G205" s="541" t="str">
        <f>IF($B205="","",SUMPRODUCT(H139:$BD139,H71:$BD71))</f>
        <v/>
      </c>
      <c r="H205" s="541" t="str">
        <f>IF($B205="","",SUMPRODUCT(I139:$BD139,I71:$BD71))</f>
        <v/>
      </c>
      <c r="I205" s="541" t="str">
        <f>IF($B205="","",SUMPRODUCT(J139:$BD139,J71:$BD71))</f>
        <v/>
      </c>
      <c r="J205" s="541" t="str">
        <f>IF($B205="","",SUMPRODUCT(K139:$BD139,K71:$BD71))</f>
        <v/>
      </c>
      <c r="K205" s="541" t="str">
        <f>IF($B205="","",SUMPRODUCT(L139:$BD139,L71:$BD71))</f>
        <v/>
      </c>
      <c r="L205" s="541" t="str">
        <f>IF($B205="","",SUMPRODUCT(M139:$BD139,M71:$BD71))</f>
        <v/>
      </c>
      <c r="M205" s="541" t="str">
        <f>IF($B205="","",SUMPRODUCT(N139:$BD139,N71:$BD71))</f>
        <v/>
      </c>
      <c r="N205" s="541" t="str">
        <f>IF($B205="","",SUMPRODUCT(O139:$BD139,O71:$BD71))</f>
        <v/>
      </c>
      <c r="O205" s="541" t="str">
        <f>IF($B205="","",SUMPRODUCT(P139:$BD139,P71:$BD71))</f>
        <v/>
      </c>
      <c r="P205" s="541" t="str">
        <f>IF($B205="","",SUMPRODUCT(Q139:$BD139,Q71:$BD71))</f>
        <v/>
      </c>
      <c r="Q205" s="541" t="str">
        <f>IF($B205="","",SUMPRODUCT(R139:$BD139,R71:$BD71))</f>
        <v/>
      </c>
      <c r="R205" s="541" t="str">
        <f>IF($B205="","",SUMPRODUCT(S139:$BD139,S71:$BD71))</f>
        <v/>
      </c>
      <c r="S205" s="541" t="str">
        <f>IF($B205="","",SUMPRODUCT(T139:$BD139,T71:$BD71))</f>
        <v/>
      </c>
      <c r="T205" s="541" t="str">
        <f>IF($B205="","",SUMPRODUCT(U139:$BD139,U71:$BD71))</f>
        <v/>
      </c>
      <c r="U205" s="541" t="str">
        <f>IF($B205="","",SUMPRODUCT(V139:$BD139,V71:$BD71))</f>
        <v/>
      </c>
      <c r="V205" s="541" t="str">
        <f>IF($B205="","",SUMPRODUCT(W139:$BD139,W71:$BD71))</f>
        <v/>
      </c>
      <c r="W205" s="541" t="str">
        <f>IF($B205="","",SUMPRODUCT(X139:$BD139,X71:$BD71))</f>
        <v/>
      </c>
      <c r="X205" s="541" t="str">
        <f>IF($B205="","",SUMPRODUCT(Y139:$BD139,Y71:$BD71))</f>
        <v/>
      </c>
      <c r="Y205" s="541" t="str">
        <f>IF($B205="","",SUMPRODUCT(Z139:$BD139,Z71:$BD71))</f>
        <v/>
      </c>
      <c r="Z205" s="541" t="str">
        <f>IF($B205="","",SUMPRODUCT(AA139:$BD139,AA71:$BD71))</f>
        <v/>
      </c>
      <c r="AA205" s="541" t="str">
        <f>IF($B205="","",SUMPRODUCT(AB139:$BD139,AB71:$BD71))</f>
        <v/>
      </c>
      <c r="AB205" s="541" t="str">
        <f>IF($B205="","",SUMPRODUCT(AC139:$BD139,AC71:$BD71))</f>
        <v/>
      </c>
      <c r="AC205" s="541" t="str">
        <f>IF($B205="","",SUMPRODUCT(AD139:$BD139,AD71:$BD71))</f>
        <v/>
      </c>
      <c r="AD205" s="541" t="str">
        <f>IF($B205="","",SUMPRODUCT(AE139:$BD139,AE71:$BD71))</f>
        <v/>
      </c>
      <c r="AE205" s="541" t="str">
        <f>IF($B205="","",SUMPRODUCT(AF139:$BD139,AF71:$BD71))</f>
        <v/>
      </c>
      <c r="AF205" s="541" t="str">
        <f>IF($B205="","",SUMPRODUCT(AG139:$BD139,AG71:$BD71))</f>
        <v/>
      </c>
      <c r="AG205" s="541" t="str">
        <f>IF($B205="","",SUMPRODUCT(AH139:$BD139,AH71:$BD71))</f>
        <v/>
      </c>
      <c r="AH205" s="541" t="str">
        <f>IF($B205="","",SUMPRODUCT(AI139:$BD139,AI71:$BD71))</f>
        <v/>
      </c>
      <c r="AI205" s="541" t="str">
        <f>IF($B205="","",SUMPRODUCT(AJ139:$BD139,AJ71:$BD71))</f>
        <v/>
      </c>
      <c r="AJ205" s="541" t="str">
        <f>IF($B205="","",SUMPRODUCT(AK139:$BD139,AK71:$BD71))</f>
        <v/>
      </c>
      <c r="AK205" s="541" t="str">
        <f>IF($B205="","",SUMPRODUCT(AL139:$BD139,AL71:$BD71))</f>
        <v/>
      </c>
      <c r="AL205" s="541" t="str">
        <f>IF($B205="","",SUMPRODUCT(AM139:$BD139,AM71:$BD71))</f>
        <v/>
      </c>
      <c r="AM205" s="541" t="str">
        <f>IF($B205="","",SUMPRODUCT(AN139:$BD139,AN71:$BD71))</f>
        <v/>
      </c>
      <c r="AN205" s="541" t="str">
        <f>IF($B205="","",SUMPRODUCT(AO139:$BD139,AO71:$BD71))</f>
        <v/>
      </c>
      <c r="AO205" s="541" t="str">
        <f>IF($B205="","",SUMPRODUCT(AP139:$BD139,AP71:$BD71))</f>
        <v/>
      </c>
      <c r="AP205" s="541" t="str">
        <f>IF($B205="","",SUMPRODUCT(AQ139:$BD139,AQ71:$BD71))</f>
        <v/>
      </c>
      <c r="AQ205" s="541" t="str">
        <f>IF($B205="","",SUMPRODUCT(AR139:$BD139,AR71:$BD71))</f>
        <v/>
      </c>
      <c r="AR205" s="541" t="str">
        <f>IF($B205="","",SUMPRODUCT(AS139:$BD139,AS71:$BD71))</f>
        <v/>
      </c>
      <c r="AS205" s="541" t="str">
        <f>IF($B205="","",SUMPRODUCT(AT139:$BD139,AT71:$BD71))</f>
        <v/>
      </c>
      <c r="AT205" s="541" t="str">
        <f>IF($B205="","",SUMPRODUCT(AU139:$BD139,AU71:$BD71))</f>
        <v/>
      </c>
      <c r="AU205" s="541" t="str">
        <f>IF($B205="","",SUMPRODUCT(AV139:$BD139,AV71:$BD71))</f>
        <v/>
      </c>
      <c r="AV205" s="541" t="str">
        <f>IF($B205="","",SUMPRODUCT(AW139:$BD139,AW71:$BD71))</f>
        <v/>
      </c>
      <c r="AW205" s="541" t="str">
        <f>IF($B205="","",SUMPRODUCT(AX139:$BD139,AX71:$BD71))</f>
        <v/>
      </c>
      <c r="AX205" s="541" t="str">
        <f>IF($B205="","",SUMPRODUCT(AY139:$BD139,AY71:$BD71))</f>
        <v/>
      </c>
      <c r="AY205" s="541" t="str">
        <f>IF($B205="","",SUMPRODUCT(AZ139:$BD139,AZ71:$BD71))</f>
        <v/>
      </c>
      <c r="AZ205" s="541" t="str">
        <f>IF($B205="","",SUMPRODUCT(BA139:$BD139,BA71:$BD71))</f>
        <v/>
      </c>
      <c r="BA205" s="541" t="str">
        <f>IF($B205="","",SUMPRODUCT(BB139:$BD139,BB71:$BD71))</f>
        <v/>
      </c>
      <c r="BB205" s="541" t="str">
        <f>IF($B205="","",SUMPRODUCT(BC139:$BD139,BC71:$BD71))</f>
        <v/>
      </c>
      <c r="BC205" s="541" t="str">
        <f t="shared" si="445"/>
        <v/>
      </c>
      <c r="BD205" s="541" t="str">
        <f t="shared" si="446"/>
        <v/>
      </c>
    </row>
    <row r="206" spans="1:56" ht="14.25" customHeight="1" x14ac:dyDescent="0.2">
      <c r="A206" s="513">
        <f t="shared" si="447"/>
        <v>23</v>
      </c>
      <c r="B206" s="18" t="str">
        <v/>
      </c>
      <c r="C206" s="18" t="str">
        <v/>
      </c>
      <c r="D206" s="31"/>
      <c r="E206" s="550"/>
      <c r="F206" s="541" t="str">
        <f>IF($B206="","",SUMPRODUCT(G140:$BD140,G72:$BD72))</f>
        <v/>
      </c>
      <c r="G206" s="541" t="str">
        <f>IF($B206="","",SUMPRODUCT(H140:$BD140,H72:$BD72))</f>
        <v/>
      </c>
      <c r="H206" s="541" t="str">
        <f>IF($B206="","",SUMPRODUCT(I140:$BD140,I72:$BD72))</f>
        <v/>
      </c>
      <c r="I206" s="541" t="str">
        <f>IF($B206="","",SUMPRODUCT(J140:$BD140,J72:$BD72))</f>
        <v/>
      </c>
      <c r="J206" s="541" t="str">
        <f>IF($B206="","",SUMPRODUCT(K140:$BD140,K72:$BD72))</f>
        <v/>
      </c>
      <c r="K206" s="541" t="str">
        <f>IF($B206="","",SUMPRODUCT(L140:$BD140,L72:$BD72))</f>
        <v/>
      </c>
      <c r="L206" s="541" t="str">
        <f>IF($B206="","",SUMPRODUCT(M140:$BD140,M72:$BD72))</f>
        <v/>
      </c>
      <c r="M206" s="541" t="str">
        <f>IF($B206="","",SUMPRODUCT(N140:$BD140,N72:$BD72))</f>
        <v/>
      </c>
      <c r="N206" s="541" t="str">
        <f>IF($B206="","",SUMPRODUCT(O140:$BD140,O72:$BD72))</f>
        <v/>
      </c>
      <c r="O206" s="541" t="str">
        <f>IF($B206="","",SUMPRODUCT(P140:$BD140,P72:$BD72))</f>
        <v/>
      </c>
      <c r="P206" s="541" t="str">
        <f>IF($B206="","",SUMPRODUCT(Q140:$BD140,Q72:$BD72))</f>
        <v/>
      </c>
      <c r="Q206" s="541" t="str">
        <f>IF($B206="","",SUMPRODUCT(R140:$BD140,R72:$BD72))</f>
        <v/>
      </c>
      <c r="R206" s="541" t="str">
        <f>IF($B206="","",SUMPRODUCT(S140:$BD140,S72:$BD72))</f>
        <v/>
      </c>
      <c r="S206" s="541" t="str">
        <f>IF($B206="","",SUMPRODUCT(T140:$BD140,T72:$BD72))</f>
        <v/>
      </c>
      <c r="T206" s="541" t="str">
        <f>IF($B206="","",SUMPRODUCT(U140:$BD140,U72:$BD72))</f>
        <v/>
      </c>
      <c r="U206" s="541" t="str">
        <f>IF($B206="","",SUMPRODUCT(V140:$BD140,V72:$BD72))</f>
        <v/>
      </c>
      <c r="V206" s="541" t="str">
        <f>IF($B206="","",SUMPRODUCT(W140:$BD140,W72:$BD72))</f>
        <v/>
      </c>
      <c r="W206" s="541" t="str">
        <f>IF($B206="","",SUMPRODUCT(X140:$BD140,X72:$BD72))</f>
        <v/>
      </c>
      <c r="X206" s="541" t="str">
        <f>IF($B206="","",SUMPRODUCT(Y140:$BD140,Y72:$BD72))</f>
        <v/>
      </c>
      <c r="Y206" s="541" t="str">
        <f>IF($B206="","",SUMPRODUCT(Z140:$BD140,Z72:$BD72))</f>
        <v/>
      </c>
      <c r="Z206" s="541" t="str">
        <f>IF($B206="","",SUMPRODUCT(AA140:$BD140,AA72:$BD72))</f>
        <v/>
      </c>
      <c r="AA206" s="541" t="str">
        <f>IF($B206="","",SUMPRODUCT(AB140:$BD140,AB72:$BD72))</f>
        <v/>
      </c>
      <c r="AB206" s="541" t="str">
        <f>IF($B206="","",SUMPRODUCT(AC140:$BD140,AC72:$BD72))</f>
        <v/>
      </c>
      <c r="AC206" s="541" t="str">
        <f>IF($B206="","",SUMPRODUCT(AD140:$BD140,AD72:$BD72))</f>
        <v/>
      </c>
      <c r="AD206" s="541" t="str">
        <f>IF($B206="","",SUMPRODUCT(AE140:$BD140,AE72:$BD72))</f>
        <v/>
      </c>
      <c r="AE206" s="541" t="str">
        <f>IF($B206="","",SUMPRODUCT(AF140:$BD140,AF72:$BD72))</f>
        <v/>
      </c>
      <c r="AF206" s="541" t="str">
        <f>IF($B206="","",SUMPRODUCT(AG140:$BD140,AG72:$BD72))</f>
        <v/>
      </c>
      <c r="AG206" s="541" t="str">
        <f>IF($B206="","",SUMPRODUCT(AH140:$BD140,AH72:$BD72))</f>
        <v/>
      </c>
      <c r="AH206" s="541" t="str">
        <f>IF($B206="","",SUMPRODUCT(AI140:$BD140,AI72:$BD72))</f>
        <v/>
      </c>
      <c r="AI206" s="541" t="str">
        <f>IF($B206="","",SUMPRODUCT(AJ140:$BD140,AJ72:$BD72))</f>
        <v/>
      </c>
      <c r="AJ206" s="541" t="str">
        <f>IF($B206="","",SUMPRODUCT(AK140:$BD140,AK72:$BD72))</f>
        <v/>
      </c>
      <c r="AK206" s="541" t="str">
        <f>IF($B206="","",SUMPRODUCT(AL140:$BD140,AL72:$BD72))</f>
        <v/>
      </c>
      <c r="AL206" s="541" t="str">
        <f>IF($B206="","",SUMPRODUCT(AM140:$BD140,AM72:$BD72))</f>
        <v/>
      </c>
      <c r="AM206" s="541" t="str">
        <f>IF($B206="","",SUMPRODUCT(AN140:$BD140,AN72:$BD72))</f>
        <v/>
      </c>
      <c r="AN206" s="541" t="str">
        <f>IF($B206="","",SUMPRODUCT(AO140:$BD140,AO72:$BD72))</f>
        <v/>
      </c>
      <c r="AO206" s="541" t="str">
        <f>IF($B206="","",SUMPRODUCT(AP140:$BD140,AP72:$BD72))</f>
        <v/>
      </c>
      <c r="AP206" s="541" t="str">
        <f>IF($B206="","",SUMPRODUCT(AQ140:$BD140,AQ72:$BD72))</f>
        <v/>
      </c>
      <c r="AQ206" s="541" t="str">
        <f>IF($B206="","",SUMPRODUCT(AR140:$BD140,AR72:$BD72))</f>
        <v/>
      </c>
      <c r="AR206" s="541" t="str">
        <f>IF($B206="","",SUMPRODUCT(AS140:$BD140,AS72:$BD72))</f>
        <v/>
      </c>
      <c r="AS206" s="541" t="str">
        <f>IF($B206="","",SUMPRODUCT(AT140:$BD140,AT72:$BD72))</f>
        <v/>
      </c>
      <c r="AT206" s="541" t="str">
        <f>IF($B206="","",SUMPRODUCT(AU140:$BD140,AU72:$BD72))</f>
        <v/>
      </c>
      <c r="AU206" s="541" t="str">
        <f>IF($B206="","",SUMPRODUCT(AV140:$BD140,AV72:$BD72))</f>
        <v/>
      </c>
      <c r="AV206" s="541" t="str">
        <f>IF($B206="","",SUMPRODUCT(AW140:$BD140,AW72:$BD72))</f>
        <v/>
      </c>
      <c r="AW206" s="541" t="str">
        <f>IF($B206="","",SUMPRODUCT(AX140:$BD140,AX72:$BD72))</f>
        <v/>
      </c>
      <c r="AX206" s="541" t="str">
        <f>IF($B206="","",SUMPRODUCT(AY140:$BD140,AY72:$BD72))</f>
        <v/>
      </c>
      <c r="AY206" s="541" t="str">
        <f>IF($B206="","",SUMPRODUCT(AZ140:$BD140,AZ72:$BD72))</f>
        <v/>
      </c>
      <c r="AZ206" s="541" t="str">
        <f>IF($B206="","",SUMPRODUCT(BA140:$BD140,BA72:$BD72))</f>
        <v/>
      </c>
      <c r="BA206" s="541" t="str">
        <f>IF($B206="","",SUMPRODUCT(BB140:$BD140,BB72:$BD72))</f>
        <v/>
      </c>
      <c r="BB206" s="541" t="str">
        <f>IF($B206="","",SUMPRODUCT(BC140:$BD140,BC72:$BD72))</f>
        <v/>
      </c>
      <c r="BC206" s="541" t="str">
        <f t="shared" si="445"/>
        <v/>
      </c>
      <c r="BD206" s="541" t="str">
        <f t="shared" si="446"/>
        <v/>
      </c>
    </row>
    <row r="207" spans="1:56" ht="14.25" customHeight="1" x14ac:dyDescent="0.2">
      <c r="A207" s="513">
        <f t="shared" si="447"/>
        <v>24</v>
      </c>
      <c r="B207" s="18" t="str">
        <v/>
      </c>
      <c r="C207" s="18" t="str">
        <v/>
      </c>
      <c r="D207" s="31"/>
      <c r="E207" s="550"/>
      <c r="F207" s="541" t="str">
        <f>IF($B207="","",SUMPRODUCT(G141:$BD141,G73:$BD73))</f>
        <v/>
      </c>
      <c r="G207" s="541" t="str">
        <f>IF($B207="","",SUMPRODUCT(H141:$BD141,H73:$BD73))</f>
        <v/>
      </c>
      <c r="H207" s="541" t="str">
        <f>IF($B207="","",SUMPRODUCT(I141:$BD141,I73:$BD73))</f>
        <v/>
      </c>
      <c r="I207" s="541" t="str">
        <f>IF($B207="","",SUMPRODUCT(J141:$BD141,J73:$BD73))</f>
        <v/>
      </c>
      <c r="J207" s="541" t="str">
        <f>IF($B207="","",SUMPRODUCT(K141:$BD141,K73:$BD73))</f>
        <v/>
      </c>
      <c r="K207" s="541" t="str">
        <f>IF($B207="","",SUMPRODUCT(L141:$BD141,L73:$BD73))</f>
        <v/>
      </c>
      <c r="L207" s="541" t="str">
        <f>IF($B207="","",SUMPRODUCT(M141:$BD141,M73:$BD73))</f>
        <v/>
      </c>
      <c r="M207" s="541" t="str">
        <f>IF($B207="","",SUMPRODUCT(N141:$BD141,N73:$BD73))</f>
        <v/>
      </c>
      <c r="N207" s="541" t="str">
        <f>IF($B207="","",SUMPRODUCT(O141:$BD141,O73:$BD73))</f>
        <v/>
      </c>
      <c r="O207" s="541" t="str">
        <f>IF($B207="","",SUMPRODUCT(P141:$BD141,P73:$BD73))</f>
        <v/>
      </c>
      <c r="P207" s="541" t="str">
        <f>IF($B207="","",SUMPRODUCT(Q141:$BD141,Q73:$BD73))</f>
        <v/>
      </c>
      <c r="Q207" s="541" t="str">
        <f>IF($B207="","",SUMPRODUCT(R141:$BD141,R73:$BD73))</f>
        <v/>
      </c>
      <c r="R207" s="541" t="str">
        <f>IF($B207="","",SUMPRODUCT(S141:$BD141,S73:$BD73))</f>
        <v/>
      </c>
      <c r="S207" s="541" t="str">
        <f>IF($B207="","",SUMPRODUCT(T141:$BD141,T73:$BD73))</f>
        <v/>
      </c>
      <c r="T207" s="541" t="str">
        <f>IF($B207="","",SUMPRODUCT(U141:$BD141,U73:$BD73))</f>
        <v/>
      </c>
      <c r="U207" s="541" t="str">
        <f>IF($B207="","",SUMPRODUCT(V141:$BD141,V73:$BD73))</f>
        <v/>
      </c>
      <c r="V207" s="541" t="str">
        <f>IF($B207="","",SUMPRODUCT(W141:$BD141,W73:$BD73))</f>
        <v/>
      </c>
      <c r="W207" s="541" t="str">
        <f>IF($B207="","",SUMPRODUCT(X141:$BD141,X73:$BD73))</f>
        <v/>
      </c>
      <c r="X207" s="541" t="str">
        <f>IF($B207="","",SUMPRODUCT(Y141:$BD141,Y73:$BD73))</f>
        <v/>
      </c>
      <c r="Y207" s="541" t="str">
        <f>IF($B207="","",SUMPRODUCT(Z141:$BD141,Z73:$BD73))</f>
        <v/>
      </c>
      <c r="Z207" s="541" t="str">
        <f>IF($B207="","",SUMPRODUCT(AA141:$BD141,AA73:$BD73))</f>
        <v/>
      </c>
      <c r="AA207" s="541" t="str">
        <f>IF($B207="","",SUMPRODUCT(AB141:$BD141,AB73:$BD73))</f>
        <v/>
      </c>
      <c r="AB207" s="541" t="str">
        <f>IF($B207="","",SUMPRODUCT(AC141:$BD141,AC73:$BD73))</f>
        <v/>
      </c>
      <c r="AC207" s="541" t="str">
        <f>IF($B207="","",SUMPRODUCT(AD141:$BD141,AD73:$BD73))</f>
        <v/>
      </c>
      <c r="AD207" s="541" t="str">
        <f>IF($B207="","",SUMPRODUCT(AE141:$BD141,AE73:$BD73))</f>
        <v/>
      </c>
      <c r="AE207" s="541" t="str">
        <f>IF($B207="","",SUMPRODUCT(AF141:$BD141,AF73:$BD73))</f>
        <v/>
      </c>
      <c r="AF207" s="541" t="str">
        <f>IF($B207="","",SUMPRODUCT(AG141:$BD141,AG73:$BD73))</f>
        <v/>
      </c>
      <c r="AG207" s="541" t="str">
        <f>IF($B207="","",SUMPRODUCT(AH141:$BD141,AH73:$BD73))</f>
        <v/>
      </c>
      <c r="AH207" s="541" t="str">
        <f>IF($B207="","",SUMPRODUCT(AI141:$BD141,AI73:$BD73))</f>
        <v/>
      </c>
      <c r="AI207" s="541" t="str">
        <f>IF($B207="","",SUMPRODUCT(AJ141:$BD141,AJ73:$BD73))</f>
        <v/>
      </c>
      <c r="AJ207" s="541" t="str">
        <f>IF($B207="","",SUMPRODUCT(AK141:$BD141,AK73:$BD73))</f>
        <v/>
      </c>
      <c r="AK207" s="541" t="str">
        <f>IF($B207="","",SUMPRODUCT(AL141:$BD141,AL73:$BD73))</f>
        <v/>
      </c>
      <c r="AL207" s="541" t="str">
        <f>IF($B207="","",SUMPRODUCT(AM141:$BD141,AM73:$BD73))</f>
        <v/>
      </c>
      <c r="AM207" s="541" t="str">
        <f>IF($B207="","",SUMPRODUCT(AN141:$BD141,AN73:$BD73))</f>
        <v/>
      </c>
      <c r="AN207" s="541" t="str">
        <f>IF($B207="","",SUMPRODUCT(AO141:$BD141,AO73:$BD73))</f>
        <v/>
      </c>
      <c r="AO207" s="541" t="str">
        <f>IF($B207="","",SUMPRODUCT(AP141:$BD141,AP73:$BD73))</f>
        <v/>
      </c>
      <c r="AP207" s="541" t="str">
        <f>IF($B207="","",SUMPRODUCT(AQ141:$BD141,AQ73:$BD73))</f>
        <v/>
      </c>
      <c r="AQ207" s="541" t="str">
        <f>IF($B207="","",SUMPRODUCT(AR141:$BD141,AR73:$BD73))</f>
        <v/>
      </c>
      <c r="AR207" s="541" t="str">
        <f>IF($B207="","",SUMPRODUCT(AS141:$BD141,AS73:$BD73))</f>
        <v/>
      </c>
      <c r="AS207" s="541" t="str">
        <f>IF($B207="","",SUMPRODUCT(AT141:$BD141,AT73:$BD73))</f>
        <v/>
      </c>
      <c r="AT207" s="541" t="str">
        <f>IF($B207="","",SUMPRODUCT(AU141:$BD141,AU73:$BD73))</f>
        <v/>
      </c>
      <c r="AU207" s="541" t="str">
        <f>IF($B207="","",SUMPRODUCT(AV141:$BD141,AV73:$BD73))</f>
        <v/>
      </c>
      <c r="AV207" s="541" t="str">
        <f>IF($B207="","",SUMPRODUCT(AW141:$BD141,AW73:$BD73))</f>
        <v/>
      </c>
      <c r="AW207" s="541" t="str">
        <f>IF($B207="","",SUMPRODUCT(AX141:$BD141,AX73:$BD73))</f>
        <v/>
      </c>
      <c r="AX207" s="541" t="str">
        <f>IF($B207="","",SUMPRODUCT(AY141:$BD141,AY73:$BD73))</f>
        <v/>
      </c>
      <c r="AY207" s="541" t="str">
        <f>IF($B207="","",SUMPRODUCT(AZ141:$BD141,AZ73:$BD73))</f>
        <v/>
      </c>
      <c r="AZ207" s="541" t="str">
        <f>IF($B207="","",SUMPRODUCT(BA141:$BD141,BA73:$BD73))</f>
        <v/>
      </c>
      <c r="BA207" s="541" t="str">
        <f>IF($B207="","",SUMPRODUCT(BB141:$BD141,BB73:$BD73))</f>
        <v/>
      </c>
      <c r="BB207" s="541" t="str">
        <f>IF($B207="","",SUMPRODUCT(BC141:$BD141,BC73:$BD73))</f>
        <v/>
      </c>
      <c r="BC207" s="541" t="str">
        <f t="shared" si="445"/>
        <v/>
      </c>
      <c r="BD207" s="541" t="str">
        <f t="shared" si="446"/>
        <v/>
      </c>
    </row>
    <row r="208" spans="1:56" ht="14.25" customHeight="1" x14ac:dyDescent="0.2">
      <c r="A208" s="513">
        <f t="shared" si="447"/>
        <v>25</v>
      </c>
      <c r="B208" s="18" t="str">
        <v/>
      </c>
      <c r="C208" s="18" t="str">
        <v/>
      </c>
      <c r="D208" s="31"/>
      <c r="E208" s="550"/>
      <c r="F208" s="542" t="str">
        <f>IF($B208="","",SUMPRODUCT(G142:$BD142,G74:$BD74))</f>
        <v/>
      </c>
      <c r="G208" s="542" t="str">
        <f>IF($B208="","",SUMPRODUCT(H142:$BD142,H74:$BD74))</f>
        <v/>
      </c>
      <c r="H208" s="542" t="str">
        <f>IF($B208="","",SUMPRODUCT(I142:$BD142,I74:$BD74))</f>
        <v/>
      </c>
      <c r="I208" s="542" t="str">
        <f>IF($B208="","",SUMPRODUCT(J142:$BD142,J74:$BD74))</f>
        <v/>
      </c>
      <c r="J208" s="542" t="str">
        <f>IF($B208="","",SUMPRODUCT(K142:$BD142,K74:$BD74))</f>
        <v/>
      </c>
      <c r="K208" s="542" t="str">
        <f>IF($B208="","",SUMPRODUCT(L142:$BD142,L74:$BD74))</f>
        <v/>
      </c>
      <c r="L208" s="542" t="str">
        <f>IF($B208="","",SUMPRODUCT(M142:$BD142,M74:$BD74))</f>
        <v/>
      </c>
      <c r="M208" s="542" t="str">
        <f>IF($B208="","",SUMPRODUCT(N142:$BD142,N74:$BD74))</f>
        <v/>
      </c>
      <c r="N208" s="542" t="str">
        <f>IF($B208="","",SUMPRODUCT(O142:$BD142,O74:$BD74))</f>
        <v/>
      </c>
      <c r="O208" s="542" t="str">
        <f>IF($B208="","",SUMPRODUCT(P142:$BD142,P74:$BD74))</f>
        <v/>
      </c>
      <c r="P208" s="542" t="str">
        <f>IF($B208="","",SUMPRODUCT(Q142:$BD142,Q74:$BD74))</f>
        <v/>
      </c>
      <c r="Q208" s="542" t="str">
        <f>IF($B208="","",SUMPRODUCT(R142:$BD142,R74:$BD74))</f>
        <v/>
      </c>
      <c r="R208" s="542" t="str">
        <f>IF($B208="","",SUMPRODUCT(S142:$BD142,S74:$BD74))</f>
        <v/>
      </c>
      <c r="S208" s="542" t="str">
        <f>IF($B208="","",SUMPRODUCT(T142:$BD142,T74:$BD74))</f>
        <v/>
      </c>
      <c r="T208" s="542" t="str">
        <f>IF($B208="","",SUMPRODUCT(U142:$BD142,U74:$BD74))</f>
        <v/>
      </c>
      <c r="U208" s="542" t="str">
        <f>IF($B208="","",SUMPRODUCT(V142:$BD142,V74:$BD74))</f>
        <v/>
      </c>
      <c r="V208" s="542" t="str">
        <f>IF($B208="","",SUMPRODUCT(W142:$BD142,W74:$BD74))</f>
        <v/>
      </c>
      <c r="W208" s="542" t="str">
        <f>IF($B208="","",SUMPRODUCT(X142:$BD142,X74:$BD74))</f>
        <v/>
      </c>
      <c r="X208" s="542" t="str">
        <f>IF($B208="","",SUMPRODUCT(Y142:$BD142,Y74:$BD74))</f>
        <v/>
      </c>
      <c r="Y208" s="542" t="str">
        <f>IF($B208="","",SUMPRODUCT(Z142:$BD142,Z74:$BD74))</f>
        <v/>
      </c>
      <c r="Z208" s="542" t="str">
        <f>IF($B208="","",SUMPRODUCT(AA142:$BD142,AA74:$BD74))</f>
        <v/>
      </c>
      <c r="AA208" s="542" t="str">
        <f>IF($B208="","",SUMPRODUCT(AB142:$BD142,AB74:$BD74))</f>
        <v/>
      </c>
      <c r="AB208" s="542" t="str">
        <f>IF($B208="","",SUMPRODUCT(AC142:$BD142,AC74:$BD74))</f>
        <v/>
      </c>
      <c r="AC208" s="542" t="str">
        <f>IF($B208="","",SUMPRODUCT(AD142:$BD142,AD74:$BD74))</f>
        <v/>
      </c>
      <c r="AD208" s="542" t="str">
        <f>IF($B208="","",SUMPRODUCT(AE142:$BD142,AE74:$BD74))</f>
        <v/>
      </c>
      <c r="AE208" s="542" t="str">
        <f>IF($B208="","",SUMPRODUCT(AF142:$BD142,AF74:$BD74))</f>
        <v/>
      </c>
      <c r="AF208" s="542" t="str">
        <f>IF($B208="","",SUMPRODUCT(AG142:$BD142,AG74:$BD74))</f>
        <v/>
      </c>
      <c r="AG208" s="542" t="str">
        <f>IF($B208="","",SUMPRODUCT(AH142:$BD142,AH74:$BD74))</f>
        <v/>
      </c>
      <c r="AH208" s="542" t="str">
        <f>IF($B208="","",SUMPRODUCT(AI142:$BD142,AI74:$BD74))</f>
        <v/>
      </c>
      <c r="AI208" s="542" t="str">
        <f>IF($B208="","",SUMPRODUCT(AJ142:$BD142,AJ74:$BD74))</f>
        <v/>
      </c>
      <c r="AJ208" s="542" t="str">
        <f>IF($B208="","",SUMPRODUCT(AK142:$BD142,AK74:$BD74))</f>
        <v/>
      </c>
      <c r="AK208" s="542" t="str">
        <f>IF($B208="","",SUMPRODUCT(AL142:$BD142,AL74:$BD74))</f>
        <v/>
      </c>
      <c r="AL208" s="542" t="str">
        <f>IF($B208="","",SUMPRODUCT(AM142:$BD142,AM74:$BD74))</f>
        <v/>
      </c>
      <c r="AM208" s="542" t="str">
        <f>IF($B208="","",SUMPRODUCT(AN142:$BD142,AN74:$BD74))</f>
        <v/>
      </c>
      <c r="AN208" s="542" t="str">
        <f>IF($B208="","",SUMPRODUCT(AO142:$BD142,AO74:$BD74))</f>
        <v/>
      </c>
      <c r="AO208" s="542" t="str">
        <f>IF($B208="","",SUMPRODUCT(AP142:$BD142,AP74:$BD74))</f>
        <v/>
      </c>
      <c r="AP208" s="542" t="str">
        <f>IF($B208="","",SUMPRODUCT(AQ142:$BD142,AQ74:$BD74))</f>
        <v/>
      </c>
      <c r="AQ208" s="542" t="str">
        <f>IF($B208="","",SUMPRODUCT(AR142:$BD142,AR74:$BD74))</f>
        <v/>
      </c>
      <c r="AR208" s="542" t="str">
        <f>IF($B208="","",SUMPRODUCT(AS142:$BD142,AS74:$BD74))</f>
        <v/>
      </c>
      <c r="AS208" s="542" t="str">
        <f>IF($B208="","",SUMPRODUCT(AT142:$BD142,AT74:$BD74))</f>
        <v/>
      </c>
      <c r="AT208" s="542" t="str">
        <f>IF($B208="","",SUMPRODUCT(AU142:$BD142,AU74:$BD74))</f>
        <v/>
      </c>
      <c r="AU208" s="542" t="str">
        <f>IF($B208="","",SUMPRODUCT(AV142:$BD142,AV74:$BD74))</f>
        <v/>
      </c>
      <c r="AV208" s="542" t="str">
        <f>IF($B208="","",SUMPRODUCT(AW142:$BD142,AW74:$BD74))</f>
        <v/>
      </c>
      <c r="AW208" s="542" t="str">
        <f>IF($B208="","",SUMPRODUCT(AX142:$BD142,AX74:$BD74))</f>
        <v/>
      </c>
      <c r="AX208" s="542" t="str">
        <f>IF($B208="","",SUMPRODUCT(AY142:$BD142,AY74:$BD74))</f>
        <v/>
      </c>
      <c r="AY208" s="542" t="str">
        <f>IF($B208="","",SUMPRODUCT(AZ142:$BD142,AZ74:$BD74))</f>
        <v/>
      </c>
      <c r="AZ208" s="542" t="str">
        <f>IF($B208="","",SUMPRODUCT(BA142:$BD142,BA74:$BD74))</f>
        <v/>
      </c>
      <c r="BA208" s="542" t="str">
        <f>IF($B208="","",SUMPRODUCT(BB142:$BD142,BB74:$BD74))</f>
        <v/>
      </c>
      <c r="BB208" s="542" t="str">
        <f>IF($B208="","",SUMPRODUCT(BC142:$BD142,BC74:$BD74))</f>
        <v/>
      </c>
      <c r="BC208" s="542" t="str">
        <f t="shared" si="445"/>
        <v/>
      </c>
      <c r="BD208" s="542" t="str">
        <f t="shared" si="446"/>
        <v/>
      </c>
    </row>
  </sheetData>
  <mergeCells count="4">
    <mergeCell ref="C84:D84"/>
    <mergeCell ref="C116:D116"/>
    <mergeCell ref="C150:D150"/>
    <mergeCell ref="C182:D182"/>
  </mergeCells>
  <pageMargins left="0.7" right="0.7" top="0.75" bottom="0.75" header="0.3" footer="0.3"/>
  <pageSetup paperSize="8" scale="2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00539E"/>
    <pageSetUpPr fitToPage="1"/>
  </sheetPr>
  <dimension ref="A1:BE77"/>
  <sheetViews>
    <sheetView showGridLines="0" zoomScale="90" zoomScaleNormal="90" workbookViewId="0">
      <selection activeCell="A2" sqref="A2"/>
    </sheetView>
  </sheetViews>
  <sheetFormatPr defaultColWidth="8.85546875" defaultRowHeight="12.75" x14ac:dyDescent="0.2"/>
  <cols>
    <col min="1" max="1" width="5.85546875" style="4" customWidth="1"/>
    <col min="2" max="2" width="42.42578125" style="4" customWidth="1"/>
    <col min="3" max="3" width="12.5703125" style="4" customWidth="1"/>
    <col min="4" max="4" width="18.5703125" style="4" customWidth="1"/>
    <col min="5" max="5" width="10.42578125" style="4" customWidth="1"/>
    <col min="6" max="6" width="13.140625" style="4" customWidth="1"/>
    <col min="7" max="7" width="8.85546875" style="4" customWidth="1"/>
    <col min="8" max="57" width="12.7109375" style="4" customWidth="1"/>
    <col min="58" max="58" width="20.5703125" style="4" customWidth="1"/>
    <col min="59" max="16384" width="8.85546875" style="4"/>
  </cols>
  <sheetData>
    <row r="1" spans="1:57" s="8" customFormat="1" ht="20.100000000000001" customHeight="1" x14ac:dyDescent="0.25">
      <c r="A1" s="10">
        <v>11</v>
      </c>
      <c r="B1" s="11" t="s">
        <v>607</v>
      </c>
    </row>
    <row r="2" spans="1:57" s="216" customFormat="1" x14ac:dyDescent="0.2">
      <c r="B2" s="217" t="str">
        <f>CA_company_name&amp;" - SST "&amp;CA_current_year&amp;CA_suffix</f>
        <v>Example Re - SST 2025</v>
      </c>
      <c r="D2" s="218"/>
      <c r="H2" s="218"/>
      <c r="I2" s="218"/>
      <c r="J2" s="218"/>
      <c r="K2" s="218"/>
      <c r="L2" s="218"/>
      <c r="M2" s="218"/>
      <c r="N2" s="218"/>
      <c r="P2" s="219"/>
      <c r="R2" s="219"/>
      <c r="X2" s="219"/>
      <c r="Z2" s="219"/>
      <c r="AB2" s="219"/>
    </row>
    <row r="3" spans="1:57" ht="14.25" customHeight="1" x14ac:dyDescent="0.2">
      <c r="B3" s="7"/>
    </row>
    <row r="4" spans="1:57" ht="14.25" customHeight="1" x14ac:dyDescent="0.25">
      <c r="A4" s="5"/>
      <c r="B4" s="408" t="s">
        <v>329</v>
      </c>
      <c r="C4" s="5"/>
      <c r="D4" s="2"/>
      <c r="E4" s="2"/>
      <c r="F4" s="137"/>
      <c r="G4" s="2"/>
      <c r="I4" s="5"/>
      <c r="J4" s="5"/>
      <c r="K4" s="5"/>
      <c r="L4" s="5"/>
      <c r="M4" s="5"/>
    </row>
    <row r="5" spans="1:57" ht="14.25" customHeight="1" x14ac:dyDescent="0.2">
      <c r="A5" s="5"/>
      <c r="B5" s="5"/>
      <c r="C5" s="5"/>
      <c r="D5" s="2"/>
      <c r="E5" s="2"/>
      <c r="F5" s="2"/>
      <c r="G5" s="2"/>
      <c r="I5" s="5"/>
      <c r="J5" s="5"/>
      <c r="K5" s="5"/>
      <c r="L5" s="5"/>
      <c r="M5" s="5"/>
    </row>
    <row r="6" spans="1:57" ht="14.45" customHeight="1" x14ac:dyDescent="0.2">
      <c r="A6" s="130"/>
      <c r="B6" s="543" t="str">
        <f>"Market value margin (MVM) at t=1, discounted, in " &amp;CA_SST_currency &amp;CA_nunit_lab</f>
        <v xml:space="preserve">Market value margin (MVM) at t=1, discounted, in CHFm </v>
      </c>
      <c r="C6" s="502"/>
      <c r="D6" s="1036">
        <f>CA_CoC*(SUM(H43:BE43)+SUM(H77:BE77))</f>
        <v>0</v>
      </c>
      <c r="E6" s="504"/>
      <c r="F6" s="504"/>
      <c r="G6" s="504"/>
      <c r="H6" s="5"/>
      <c r="I6" s="5"/>
      <c r="J6" s="5"/>
      <c r="K6" s="5"/>
      <c r="L6" s="5"/>
      <c r="M6" s="5"/>
    </row>
    <row r="7" spans="1:57" ht="14.25" customHeight="1" x14ac:dyDescent="0.2">
      <c r="B7" s="44"/>
      <c r="C7" s="25"/>
    </row>
    <row r="8" spans="1:57" ht="14.25" customHeight="1" x14ac:dyDescent="0.2">
      <c r="B8" s="44"/>
      <c r="C8" s="25"/>
    </row>
    <row r="9" spans="1:57" ht="14.25" customHeight="1" x14ac:dyDescent="0.2">
      <c r="B9" s="562" t="s">
        <v>357</v>
      </c>
      <c r="C9" s="25"/>
    </row>
    <row r="10" spans="1:57" ht="14.25" customHeight="1" x14ac:dyDescent="0.2">
      <c r="B10" s="44"/>
      <c r="C10" s="25"/>
    </row>
    <row r="11" spans="1:57" ht="14.25" customHeight="1" x14ac:dyDescent="0.25">
      <c r="B11" s="407" t="s">
        <v>157</v>
      </c>
    </row>
    <row r="12" spans="1:57" ht="14.25" customHeight="1" x14ac:dyDescent="0.2"/>
    <row r="13" spans="1:57" ht="14.25" customHeight="1" x14ac:dyDescent="0.2">
      <c r="B13" s="20" t="s">
        <v>358</v>
      </c>
      <c r="C13" s="21"/>
      <c r="D13" s="21"/>
      <c r="E13" s="21"/>
      <c r="F13" s="21"/>
      <c r="G13" s="21"/>
      <c r="H13" s="21" t="str">
        <f>"Discounted one-year risk at t=k, in " &amp;CA_SST_currency &amp;CA_nunit_lab</f>
        <v xml:space="preserve">Discounted one-year risk at t=k, in CHFm </v>
      </c>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row>
    <row r="14" spans="1:57" ht="14.25" customHeight="1" x14ac:dyDescent="0.2">
      <c r="B14" s="20"/>
      <c r="C14" s="21"/>
      <c r="D14" s="21"/>
      <c r="E14" s="21"/>
      <c r="F14" s="21"/>
      <c r="G14" s="554" t="s">
        <v>143</v>
      </c>
      <c r="H14" s="21">
        <f>CA_current_year+H16-1</f>
        <v>2025</v>
      </c>
      <c r="I14" s="21">
        <f t="shared" ref="I14:BE14" si="0">CA_current_year+I16-1</f>
        <v>2026</v>
      </c>
      <c r="J14" s="21">
        <f t="shared" si="0"/>
        <v>2027</v>
      </c>
      <c r="K14" s="21">
        <f t="shared" si="0"/>
        <v>2028</v>
      </c>
      <c r="L14" s="21">
        <f t="shared" si="0"/>
        <v>2029</v>
      </c>
      <c r="M14" s="21">
        <f t="shared" si="0"/>
        <v>2030</v>
      </c>
      <c r="N14" s="21">
        <f t="shared" si="0"/>
        <v>2031</v>
      </c>
      <c r="O14" s="21">
        <f t="shared" si="0"/>
        <v>2032</v>
      </c>
      <c r="P14" s="21">
        <f t="shared" si="0"/>
        <v>2033</v>
      </c>
      <c r="Q14" s="21">
        <f t="shared" si="0"/>
        <v>2034</v>
      </c>
      <c r="R14" s="21">
        <f t="shared" si="0"/>
        <v>2035</v>
      </c>
      <c r="S14" s="21">
        <f t="shared" si="0"/>
        <v>2036</v>
      </c>
      <c r="T14" s="21">
        <f t="shared" si="0"/>
        <v>2037</v>
      </c>
      <c r="U14" s="21">
        <f t="shared" si="0"/>
        <v>2038</v>
      </c>
      <c r="V14" s="21">
        <f t="shared" si="0"/>
        <v>2039</v>
      </c>
      <c r="W14" s="21">
        <f t="shared" si="0"/>
        <v>2040</v>
      </c>
      <c r="X14" s="21">
        <f t="shared" si="0"/>
        <v>2041</v>
      </c>
      <c r="Y14" s="21">
        <f t="shared" si="0"/>
        <v>2042</v>
      </c>
      <c r="Z14" s="21">
        <f t="shared" si="0"/>
        <v>2043</v>
      </c>
      <c r="AA14" s="21">
        <f t="shared" si="0"/>
        <v>2044</v>
      </c>
      <c r="AB14" s="21">
        <f t="shared" si="0"/>
        <v>2045</v>
      </c>
      <c r="AC14" s="21">
        <f t="shared" si="0"/>
        <v>2046</v>
      </c>
      <c r="AD14" s="21">
        <f t="shared" si="0"/>
        <v>2047</v>
      </c>
      <c r="AE14" s="21">
        <f t="shared" si="0"/>
        <v>2048</v>
      </c>
      <c r="AF14" s="21">
        <f t="shared" si="0"/>
        <v>2049</v>
      </c>
      <c r="AG14" s="21">
        <f t="shared" si="0"/>
        <v>2050</v>
      </c>
      <c r="AH14" s="21">
        <f t="shared" si="0"/>
        <v>2051</v>
      </c>
      <c r="AI14" s="21">
        <f t="shared" si="0"/>
        <v>2052</v>
      </c>
      <c r="AJ14" s="21">
        <f t="shared" si="0"/>
        <v>2053</v>
      </c>
      <c r="AK14" s="21">
        <f t="shared" si="0"/>
        <v>2054</v>
      </c>
      <c r="AL14" s="21">
        <f t="shared" si="0"/>
        <v>2055</v>
      </c>
      <c r="AM14" s="21">
        <f t="shared" si="0"/>
        <v>2056</v>
      </c>
      <c r="AN14" s="21">
        <f t="shared" si="0"/>
        <v>2057</v>
      </c>
      <c r="AO14" s="21">
        <f t="shared" si="0"/>
        <v>2058</v>
      </c>
      <c r="AP14" s="21">
        <f t="shared" si="0"/>
        <v>2059</v>
      </c>
      <c r="AQ14" s="21">
        <f t="shared" si="0"/>
        <v>2060</v>
      </c>
      <c r="AR14" s="21">
        <f t="shared" si="0"/>
        <v>2061</v>
      </c>
      <c r="AS14" s="21">
        <f t="shared" si="0"/>
        <v>2062</v>
      </c>
      <c r="AT14" s="21">
        <f t="shared" si="0"/>
        <v>2063</v>
      </c>
      <c r="AU14" s="21">
        <f t="shared" si="0"/>
        <v>2064</v>
      </c>
      <c r="AV14" s="21">
        <f t="shared" si="0"/>
        <v>2065</v>
      </c>
      <c r="AW14" s="21">
        <f t="shared" si="0"/>
        <v>2066</v>
      </c>
      <c r="AX14" s="21">
        <f t="shared" si="0"/>
        <v>2067</v>
      </c>
      <c r="AY14" s="21">
        <f t="shared" si="0"/>
        <v>2068</v>
      </c>
      <c r="AZ14" s="21">
        <f t="shared" si="0"/>
        <v>2069</v>
      </c>
      <c r="BA14" s="21">
        <f t="shared" si="0"/>
        <v>2070</v>
      </c>
      <c r="BB14" s="21">
        <f t="shared" si="0"/>
        <v>2071</v>
      </c>
      <c r="BC14" s="21">
        <f t="shared" si="0"/>
        <v>2072</v>
      </c>
      <c r="BD14" s="21">
        <f t="shared" si="0"/>
        <v>2073</v>
      </c>
      <c r="BE14" s="21">
        <f t="shared" si="0"/>
        <v>2074</v>
      </c>
    </row>
    <row r="15" spans="1:57" s="555" customFormat="1" ht="14.25" customHeight="1" x14ac:dyDescent="0.2">
      <c r="B15" s="556"/>
      <c r="C15" s="556"/>
      <c r="D15" s="556"/>
      <c r="E15" s="557"/>
      <c r="F15" s="557"/>
      <c r="G15" s="557" t="s">
        <v>354</v>
      </c>
      <c r="H15" s="557" t="str">
        <f t="shared" ref="H15:BE15" si="1">"01.01."&amp;H14+1</f>
        <v>01.01.2026</v>
      </c>
      <c r="I15" s="557" t="str">
        <f t="shared" si="1"/>
        <v>01.01.2027</v>
      </c>
      <c r="J15" s="557" t="str">
        <f t="shared" si="1"/>
        <v>01.01.2028</v>
      </c>
      <c r="K15" s="557" t="str">
        <f t="shared" si="1"/>
        <v>01.01.2029</v>
      </c>
      <c r="L15" s="557" t="str">
        <f t="shared" si="1"/>
        <v>01.01.2030</v>
      </c>
      <c r="M15" s="557" t="str">
        <f t="shared" si="1"/>
        <v>01.01.2031</v>
      </c>
      <c r="N15" s="557" t="str">
        <f t="shared" si="1"/>
        <v>01.01.2032</v>
      </c>
      <c r="O15" s="557" t="str">
        <f t="shared" si="1"/>
        <v>01.01.2033</v>
      </c>
      <c r="P15" s="557" t="str">
        <f t="shared" si="1"/>
        <v>01.01.2034</v>
      </c>
      <c r="Q15" s="557" t="str">
        <f t="shared" si="1"/>
        <v>01.01.2035</v>
      </c>
      <c r="R15" s="557" t="str">
        <f t="shared" si="1"/>
        <v>01.01.2036</v>
      </c>
      <c r="S15" s="557" t="str">
        <f t="shared" si="1"/>
        <v>01.01.2037</v>
      </c>
      <c r="T15" s="557" t="str">
        <f t="shared" si="1"/>
        <v>01.01.2038</v>
      </c>
      <c r="U15" s="557" t="str">
        <f t="shared" si="1"/>
        <v>01.01.2039</v>
      </c>
      <c r="V15" s="557" t="str">
        <f t="shared" si="1"/>
        <v>01.01.2040</v>
      </c>
      <c r="W15" s="557" t="str">
        <f t="shared" si="1"/>
        <v>01.01.2041</v>
      </c>
      <c r="X15" s="557" t="str">
        <f t="shared" si="1"/>
        <v>01.01.2042</v>
      </c>
      <c r="Y15" s="557" t="str">
        <f t="shared" si="1"/>
        <v>01.01.2043</v>
      </c>
      <c r="Z15" s="557" t="str">
        <f t="shared" si="1"/>
        <v>01.01.2044</v>
      </c>
      <c r="AA15" s="557" t="str">
        <f t="shared" si="1"/>
        <v>01.01.2045</v>
      </c>
      <c r="AB15" s="557" t="str">
        <f t="shared" si="1"/>
        <v>01.01.2046</v>
      </c>
      <c r="AC15" s="557" t="str">
        <f t="shared" si="1"/>
        <v>01.01.2047</v>
      </c>
      <c r="AD15" s="557" t="str">
        <f t="shared" si="1"/>
        <v>01.01.2048</v>
      </c>
      <c r="AE15" s="557" t="str">
        <f t="shared" si="1"/>
        <v>01.01.2049</v>
      </c>
      <c r="AF15" s="557" t="str">
        <f t="shared" si="1"/>
        <v>01.01.2050</v>
      </c>
      <c r="AG15" s="557" t="str">
        <f t="shared" si="1"/>
        <v>01.01.2051</v>
      </c>
      <c r="AH15" s="557" t="str">
        <f t="shared" si="1"/>
        <v>01.01.2052</v>
      </c>
      <c r="AI15" s="557" t="str">
        <f t="shared" si="1"/>
        <v>01.01.2053</v>
      </c>
      <c r="AJ15" s="557" t="str">
        <f t="shared" si="1"/>
        <v>01.01.2054</v>
      </c>
      <c r="AK15" s="557" t="str">
        <f t="shared" si="1"/>
        <v>01.01.2055</v>
      </c>
      <c r="AL15" s="557" t="str">
        <f t="shared" si="1"/>
        <v>01.01.2056</v>
      </c>
      <c r="AM15" s="557" t="str">
        <f t="shared" si="1"/>
        <v>01.01.2057</v>
      </c>
      <c r="AN15" s="557" t="str">
        <f t="shared" si="1"/>
        <v>01.01.2058</v>
      </c>
      <c r="AO15" s="557" t="str">
        <f t="shared" si="1"/>
        <v>01.01.2059</v>
      </c>
      <c r="AP15" s="557" t="str">
        <f t="shared" si="1"/>
        <v>01.01.2060</v>
      </c>
      <c r="AQ15" s="557" t="str">
        <f t="shared" si="1"/>
        <v>01.01.2061</v>
      </c>
      <c r="AR15" s="557" t="str">
        <f t="shared" si="1"/>
        <v>01.01.2062</v>
      </c>
      <c r="AS15" s="557" t="str">
        <f t="shared" si="1"/>
        <v>01.01.2063</v>
      </c>
      <c r="AT15" s="557" t="str">
        <f t="shared" si="1"/>
        <v>01.01.2064</v>
      </c>
      <c r="AU15" s="557" t="str">
        <f t="shared" si="1"/>
        <v>01.01.2065</v>
      </c>
      <c r="AV15" s="557" t="str">
        <f t="shared" si="1"/>
        <v>01.01.2066</v>
      </c>
      <c r="AW15" s="557" t="str">
        <f t="shared" si="1"/>
        <v>01.01.2067</v>
      </c>
      <c r="AX15" s="557" t="str">
        <f t="shared" si="1"/>
        <v>01.01.2068</v>
      </c>
      <c r="AY15" s="557" t="str">
        <f t="shared" si="1"/>
        <v>01.01.2069</v>
      </c>
      <c r="AZ15" s="557" t="str">
        <f t="shared" si="1"/>
        <v>01.01.2070</v>
      </c>
      <c r="BA15" s="557" t="str">
        <f t="shared" si="1"/>
        <v>01.01.2071</v>
      </c>
      <c r="BB15" s="557" t="str">
        <f t="shared" si="1"/>
        <v>01.01.2072</v>
      </c>
      <c r="BC15" s="557" t="str">
        <f t="shared" si="1"/>
        <v>01.01.2073</v>
      </c>
      <c r="BD15" s="557" t="str">
        <f t="shared" si="1"/>
        <v>01.01.2074</v>
      </c>
      <c r="BE15" s="557" t="str">
        <f t="shared" si="1"/>
        <v>01.01.2075</v>
      </c>
    </row>
    <row r="16" spans="1:57" ht="51" customHeight="1" x14ac:dyDescent="0.2">
      <c r="B16" s="40" t="s">
        <v>321</v>
      </c>
      <c r="C16" s="23" t="s">
        <v>337</v>
      </c>
      <c r="D16" s="41" t="str">
        <f>"Undiscounted expected outstanding payments, in " &amp;CA_SST_currency &amp;CA_nunit_lab</f>
        <v xml:space="preserve">Undiscounted expected outstanding payments, in CHFm </v>
      </c>
      <c r="E16" s="41" t="s">
        <v>7</v>
      </c>
      <c r="F16" s="41" t="str">
        <f>"Factor to (non centered) expected  shortfall "&amp;(1-CA_alpha)*100&amp;"%"</f>
        <v>Factor to (non centered) expected  shortfall 99%</v>
      </c>
      <c r="G16" s="551" t="s">
        <v>348</v>
      </c>
      <c r="H16" s="42">
        <v>1</v>
      </c>
      <c r="I16" s="42">
        <f>H16+1</f>
        <v>2</v>
      </c>
      <c r="J16" s="42">
        <f t="shared" ref="J16:BE16" si="2">I16+1</f>
        <v>3</v>
      </c>
      <c r="K16" s="42">
        <f t="shared" si="2"/>
        <v>4</v>
      </c>
      <c r="L16" s="42">
        <f t="shared" si="2"/>
        <v>5</v>
      </c>
      <c r="M16" s="42">
        <f t="shared" si="2"/>
        <v>6</v>
      </c>
      <c r="N16" s="42">
        <f t="shared" si="2"/>
        <v>7</v>
      </c>
      <c r="O16" s="42">
        <f t="shared" si="2"/>
        <v>8</v>
      </c>
      <c r="P16" s="42">
        <f t="shared" si="2"/>
        <v>9</v>
      </c>
      <c r="Q16" s="42">
        <f t="shared" si="2"/>
        <v>10</v>
      </c>
      <c r="R16" s="42">
        <f t="shared" si="2"/>
        <v>11</v>
      </c>
      <c r="S16" s="42">
        <f t="shared" si="2"/>
        <v>12</v>
      </c>
      <c r="T16" s="42">
        <f t="shared" si="2"/>
        <v>13</v>
      </c>
      <c r="U16" s="42">
        <f t="shared" si="2"/>
        <v>14</v>
      </c>
      <c r="V16" s="42">
        <f t="shared" si="2"/>
        <v>15</v>
      </c>
      <c r="W16" s="42">
        <f t="shared" si="2"/>
        <v>16</v>
      </c>
      <c r="X16" s="42">
        <f t="shared" si="2"/>
        <v>17</v>
      </c>
      <c r="Y16" s="42">
        <f t="shared" si="2"/>
        <v>18</v>
      </c>
      <c r="Z16" s="42">
        <f t="shared" si="2"/>
        <v>19</v>
      </c>
      <c r="AA16" s="42">
        <f t="shared" si="2"/>
        <v>20</v>
      </c>
      <c r="AB16" s="42">
        <f t="shared" si="2"/>
        <v>21</v>
      </c>
      <c r="AC16" s="42">
        <f t="shared" si="2"/>
        <v>22</v>
      </c>
      <c r="AD16" s="42">
        <f t="shared" si="2"/>
        <v>23</v>
      </c>
      <c r="AE16" s="42">
        <f t="shared" si="2"/>
        <v>24</v>
      </c>
      <c r="AF16" s="42">
        <f t="shared" si="2"/>
        <v>25</v>
      </c>
      <c r="AG16" s="42">
        <f t="shared" si="2"/>
        <v>26</v>
      </c>
      <c r="AH16" s="42">
        <f t="shared" si="2"/>
        <v>27</v>
      </c>
      <c r="AI16" s="42">
        <f t="shared" si="2"/>
        <v>28</v>
      </c>
      <c r="AJ16" s="42">
        <f t="shared" si="2"/>
        <v>29</v>
      </c>
      <c r="AK16" s="42">
        <f t="shared" si="2"/>
        <v>30</v>
      </c>
      <c r="AL16" s="42">
        <f t="shared" si="2"/>
        <v>31</v>
      </c>
      <c r="AM16" s="42">
        <f t="shared" si="2"/>
        <v>32</v>
      </c>
      <c r="AN16" s="42">
        <f t="shared" si="2"/>
        <v>33</v>
      </c>
      <c r="AO16" s="42">
        <f t="shared" si="2"/>
        <v>34</v>
      </c>
      <c r="AP16" s="42">
        <f t="shared" si="2"/>
        <v>35</v>
      </c>
      <c r="AQ16" s="42">
        <f t="shared" si="2"/>
        <v>36</v>
      </c>
      <c r="AR16" s="42">
        <f t="shared" si="2"/>
        <v>37</v>
      </c>
      <c r="AS16" s="42">
        <f t="shared" si="2"/>
        <v>38</v>
      </c>
      <c r="AT16" s="42">
        <f t="shared" si="2"/>
        <v>39</v>
      </c>
      <c r="AU16" s="42">
        <f t="shared" si="2"/>
        <v>40</v>
      </c>
      <c r="AV16" s="42">
        <f t="shared" si="2"/>
        <v>41</v>
      </c>
      <c r="AW16" s="42">
        <f t="shared" si="2"/>
        <v>42</v>
      </c>
      <c r="AX16" s="42">
        <f t="shared" si="2"/>
        <v>43</v>
      </c>
      <c r="AY16" s="42">
        <f t="shared" si="2"/>
        <v>44</v>
      </c>
      <c r="AZ16" s="42">
        <f t="shared" si="2"/>
        <v>45</v>
      </c>
      <c r="BA16" s="42">
        <f t="shared" si="2"/>
        <v>46</v>
      </c>
      <c r="BB16" s="42">
        <f t="shared" si="2"/>
        <v>47</v>
      </c>
      <c r="BC16" s="42">
        <f t="shared" si="2"/>
        <v>48</v>
      </c>
      <c r="BD16" s="42">
        <f t="shared" si="2"/>
        <v>49</v>
      </c>
      <c r="BE16" s="22">
        <f t="shared" si="2"/>
        <v>50</v>
      </c>
    </row>
    <row r="17" spans="1:57" ht="14.25" customHeight="1" x14ac:dyDescent="0.2">
      <c r="A17" s="513">
        <f>0</f>
        <v>0</v>
      </c>
      <c r="B17" s="37" t="str">
        <f t="array" ref="B17:B42">CA_PY_seg&amp;""</f>
        <v>General liability (example, do not remove)</v>
      </c>
      <c r="C17" s="38" t="str">
        <f t="array" ref="C17:C42">CA_PY_seg_curr&amp;""</f>
        <v>GBP</v>
      </c>
      <c r="D17" s="960">
        <f>CA_reserve_risk!H18</f>
        <v>80</v>
      </c>
      <c r="E17" s="253">
        <f>CA_reserve_risk!K18</f>
        <v>0.15</v>
      </c>
      <c r="F17" s="538">
        <f t="shared" ref="F17:F42" si="3">(1/CA_alpha)*(1-_xlfn.NORM.S.DIST(_xlfn.NORM.S.INV(1-CA_alpha)- SQRT(LN(E17^2+1)),TRUE))</f>
        <v>1.4733514255588775</v>
      </c>
      <c r="G17" s="552"/>
      <c r="H17" s="964">
        <f>IF($B17="","",$D17*($F17-1)*CA_discount_factors!G151)</f>
        <v>21.097056205129931</v>
      </c>
      <c r="I17" s="964">
        <f>IF($B17="","",$D17*($F17-1)*CA_discount_factors!H151)</f>
        <v>17.816799962033766</v>
      </c>
      <c r="J17" s="964">
        <f>IF($B17="","",$D17*($F17-1)*CA_discount_factors!I151)</f>
        <v>15.294020373152106</v>
      </c>
      <c r="K17" s="964">
        <f>IF($B17="","",$D17*($F17-1)*CA_discount_factors!J151)</f>
        <v>13.194804871335913</v>
      </c>
      <c r="L17" s="964">
        <f>IF($B17="","",$D17*($F17-1)*CA_discount_factors!K151)</f>
        <v>11.41867392732682</v>
      </c>
      <c r="M17" s="964">
        <f>IF($B17="","",$D17*($F17-1)*CA_discount_factors!L151)</f>
        <v>9.898416321757038</v>
      </c>
      <c r="N17" s="964">
        <f>IF($B17="","",$D17*($F17-1)*CA_discount_factors!M151)</f>
        <v>8.6140392587012986</v>
      </c>
      <c r="O17" s="964">
        <f>IF($B17="","",$D17*($F17-1)*CA_discount_factors!N151)</f>
        <v>7.5153067821330408</v>
      </c>
      <c r="P17" s="964">
        <f>IF($B17="","",$D17*($F17-1)*CA_discount_factors!O151)</f>
        <v>6.5768062230786812</v>
      </c>
      <c r="Q17" s="964">
        <f>IF($B17="","",$D17*($F17-1)*CA_discount_factors!P151)</f>
        <v>5.7693633119090579</v>
      </c>
      <c r="R17" s="964">
        <f>IF($B17="","",$D17*($F17-1)*CA_discount_factors!Q151)</f>
        <v>5.0783361444302004</v>
      </c>
      <c r="S17" s="964">
        <f>IF($B17="","",$D17*($F17-1)*CA_discount_factors!R151)</f>
        <v>4.4857950810825233</v>
      </c>
      <c r="T17" s="964">
        <f>IF($B17="","",$D17*($F17-1)*CA_discount_factors!S151)</f>
        <v>3.9561699885193096</v>
      </c>
      <c r="U17" s="964">
        <f>IF($B17="","",$D17*($F17-1)*CA_discount_factors!T151)</f>
        <v>3.4894729262891184</v>
      </c>
      <c r="V17" s="964">
        <f>IF($B17="","",$D17*($F17-1)*CA_discount_factors!U151)</f>
        <v>3.0788281882564141</v>
      </c>
      <c r="W17" s="964">
        <f>IF($B17="","",$D17*($F17-1)*CA_discount_factors!V151)</f>
        <v>2.7157310730537971</v>
      </c>
      <c r="X17" s="964">
        <f>IF($B17="","",$D17*($F17-1)*CA_discount_factors!W151)</f>
        <v>2.3937771432138653</v>
      </c>
      <c r="Y17" s="964">
        <f>IF($B17="","",$D17*($F17-1)*CA_discount_factors!X151)</f>
        <v>2.1080978701100324</v>
      </c>
      <c r="Z17" s="964">
        <f>IF($B17="","",$D17*($F17-1)*CA_discount_factors!Y151)</f>
        <v>1.8542537472465526</v>
      </c>
      <c r="AA17" s="964">
        <f>IF($B17="","",$D17*($F17-1)*CA_discount_factors!Z151)</f>
        <v>1.6277192944929348</v>
      </c>
      <c r="AB17" s="964">
        <f>IF($B17="","",$D17*($F17-1)*CA_discount_factors!AA151)</f>
        <v>1.4254112450164316</v>
      </c>
      <c r="AC17" s="964">
        <f>IF($B17="","",$D17*($F17-1)*CA_discount_factors!AB151)</f>
        <v>1.2441756372330555</v>
      </c>
      <c r="AD17" s="964">
        <f>IF($B17="","",$D17*($F17-1)*CA_discount_factors!AC151)</f>
        <v>1.0810970255532379</v>
      </c>
      <c r="AE17" s="964">
        <f>IF($B17="","",$D17*($F17-1)*CA_discount_factors!AD151)</f>
        <v>0.93435174582629188</v>
      </c>
      <c r="AF17" s="964">
        <f>IF($B17="","",$D17*($F17-1)*CA_discount_factors!AE151)</f>
        <v>0.80207067854903025</v>
      </c>
      <c r="AG17" s="964">
        <f>IF($B17="","",$D17*($F17-1)*CA_discount_factors!AF151)</f>
        <v>0.68212279236270845</v>
      </c>
      <c r="AH17" s="964">
        <f>IF($B17="","",$D17*($F17-1)*CA_discount_factors!AG151)</f>
        <v>0.57338966926875645</v>
      </c>
      <c r="AI17" s="964">
        <f>IF($B17="","",$D17*($F17-1)*CA_discount_factors!AH151)</f>
        <v>0.47823078738426217</v>
      </c>
      <c r="AJ17" s="964">
        <f>IF($B17="","",$D17*($F17-1)*CA_discount_factors!AI151)</f>
        <v>0.3950852657752072</v>
      </c>
      <c r="AK17" s="964">
        <f>IF($B17="","",$D17*($F17-1)*CA_discount_factors!AJ151)</f>
        <v>0.32191727782142043</v>
      </c>
      <c r="AL17" s="964">
        <f>IF($B17="","",$D17*($F17-1)*CA_discount_factors!AK151)</f>
        <v>0.25922148003296203</v>
      </c>
      <c r="AM17" s="964">
        <f>IF($B17="","",$D17*($F17-1)*CA_discount_factors!AL151)</f>
        <v>0.20529181194115476</v>
      </c>
      <c r="AN17" s="964">
        <f>IF($B17="","",$D17*($F17-1)*CA_discount_factors!AM151)</f>
        <v>0.1598579888436886</v>
      </c>
      <c r="AO17" s="964">
        <f>IF($B17="","",$D17*($F17-1)*CA_discount_factors!AN151)</f>
        <v>0.12086836805646559</v>
      </c>
      <c r="AP17" s="964">
        <f>IF($B17="","",$D17*($F17-1)*CA_discount_factors!AO151)</f>
        <v>8.8901009606046494E-2</v>
      </c>
      <c r="AQ17" s="964">
        <f>IF($B17="","",$D17*($F17-1)*CA_discount_factors!AP151)</f>
        <v>6.2572491742316619E-2</v>
      </c>
      <c r="AR17" s="964">
        <f>IF($B17="","",$D17*($F17-1)*CA_discount_factors!AQ151)</f>
        <v>4.0904498980650919E-2</v>
      </c>
      <c r="AS17" s="964">
        <f>IF($B17="","",$D17*($F17-1)*CA_discount_factors!AR151)</f>
        <v>2.3962387507415046E-2</v>
      </c>
      <c r="AT17" s="964">
        <f>IF($B17="","",$D17*($F17-1)*CA_discount_factors!AS151)</f>
        <v>1.1513303746892906E-2</v>
      </c>
      <c r="AU17" s="964">
        <f>IF($B17="","",$D17*($F17-1)*CA_discount_factors!AT151)</f>
        <v>3.773327293806277E-3</v>
      </c>
      <c r="AV17" s="964">
        <f>IF($B17="","",$D17*($F17-1)*CA_discount_factors!AU151)</f>
        <v>0</v>
      </c>
      <c r="AW17" s="964">
        <f>IF($B17="","",$D17*($F17-1)*CA_discount_factors!AV151)</f>
        <v>0</v>
      </c>
      <c r="AX17" s="964">
        <f>IF($B17="","",$D17*($F17-1)*CA_discount_factors!AW151)</f>
        <v>0</v>
      </c>
      <c r="AY17" s="964">
        <f>IF($B17="","",$D17*($F17-1)*CA_discount_factors!AX151)</f>
        <v>0</v>
      </c>
      <c r="AZ17" s="964">
        <f>IF($B17="","",$D17*($F17-1)*CA_discount_factors!AY151)</f>
        <v>0</v>
      </c>
      <c r="BA17" s="964">
        <f>IF($B17="","",$D17*($F17-1)*CA_discount_factors!AZ151)</f>
        <v>0</v>
      </c>
      <c r="BB17" s="964">
        <f>IF($B17="","",$D17*($F17-1)*CA_discount_factors!BA151)</f>
        <v>0</v>
      </c>
      <c r="BC17" s="964">
        <f>IF($B17="","",$D17*($F17-1)*CA_discount_factors!BB151)</f>
        <v>0</v>
      </c>
      <c r="BD17" s="964">
        <f>IF($B17="","",$D17*($F17-1)*CA_discount_factors!BC151)</f>
        <v>0</v>
      </c>
      <c r="BE17" s="964">
        <f>IF($B17="","",$D17*($F17-1)*CA_discount_factors!BD151)</f>
        <v>0</v>
      </c>
    </row>
    <row r="18" spans="1:57" ht="14.25" customHeight="1" x14ac:dyDescent="0.2">
      <c r="A18" s="513">
        <f>A17+1</f>
        <v>1</v>
      </c>
      <c r="B18" s="17" t="str">
        <v/>
      </c>
      <c r="C18" s="17" t="str">
        <v/>
      </c>
      <c r="D18" s="961">
        <f t="array" ref="D18:D42">CA_PY_BE_vec_selected</f>
        <v>0</v>
      </c>
      <c r="E18" s="254">
        <f>CA_reserve_risk!K19</f>
        <v>0.15</v>
      </c>
      <c r="F18" s="647">
        <f t="shared" si="3"/>
        <v>1.4733514255588775</v>
      </c>
      <c r="G18" s="550"/>
      <c r="H18" s="965" t="str">
        <f>IF($B18="","",$D18*($F18-1)*CA_discount_factors!G152)</f>
        <v/>
      </c>
      <c r="I18" s="966" t="str">
        <f>IF($B18="","",$D18*($F18-1)*CA_discount_factors!H152)</f>
        <v/>
      </c>
      <c r="J18" s="966" t="str">
        <f>IF($B18="","",$D18*($F18-1)*CA_discount_factors!I152)</f>
        <v/>
      </c>
      <c r="K18" s="966" t="str">
        <f>IF($B18="","",$D18*($F18-1)*CA_discount_factors!J152)</f>
        <v/>
      </c>
      <c r="L18" s="966" t="str">
        <f>IF($B18="","",$D18*($F18-1)*CA_discount_factors!K152)</f>
        <v/>
      </c>
      <c r="M18" s="966" t="str">
        <f>IF($B18="","",$D18*($F18-1)*CA_discount_factors!L152)</f>
        <v/>
      </c>
      <c r="N18" s="966" t="str">
        <f>IF($B18="","",$D18*($F18-1)*CA_discount_factors!M152)</f>
        <v/>
      </c>
      <c r="O18" s="966" t="str">
        <f>IF($B18="","",$D18*($F18-1)*CA_discount_factors!N152)</f>
        <v/>
      </c>
      <c r="P18" s="966" t="str">
        <f>IF($B18="","",$D18*($F18-1)*CA_discount_factors!O152)</f>
        <v/>
      </c>
      <c r="Q18" s="966" t="str">
        <f>IF($B18="","",$D18*($F18-1)*CA_discount_factors!P152)</f>
        <v/>
      </c>
      <c r="R18" s="966" t="str">
        <f>IF($B18="","",$D18*($F18-1)*CA_discount_factors!Q152)</f>
        <v/>
      </c>
      <c r="S18" s="966" t="str">
        <f>IF($B18="","",$D18*($F18-1)*CA_discount_factors!R152)</f>
        <v/>
      </c>
      <c r="T18" s="966" t="str">
        <f>IF($B18="","",$D18*($F18-1)*CA_discount_factors!S152)</f>
        <v/>
      </c>
      <c r="U18" s="966" t="str">
        <f>IF($B18="","",$D18*($F18-1)*CA_discount_factors!T152)</f>
        <v/>
      </c>
      <c r="V18" s="966" t="str">
        <f>IF($B18="","",$D18*($F18-1)*CA_discount_factors!U152)</f>
        <v/>
      </c>
      <c r="W18" s="966" t="str">
        <f>IF($B18="","",$D18*($F18-1)*CA_discount_factors!V152)</f>
        <v/>
      </c>
      <c r="X18" s="966" t="str">
        <f>IF($B18="","",$D18*($F18-1)*CA_discount_factors!W152)</f>
        <v/>
      </c>
      <c r="Y18" s="966" t="str">
        <f>IF($B18="","",$D18*($F18-1)*CA_discount_factors!X152)</f>
        <v/>
      </c>
      <c r="Z18" s="966" t="str">
        <f>IF($B18="","",$D18*($F18-1)*CA_discount_factors!Y152)</f>
        <v/>
      </c>
      <c r="AA18" s="966" t="str">
        <f>IF($B18="","",$D18*($F18-1)*CA_discount_factors!Z152)</f>
        <v/>
      </c>
      <c r="AB18" s="966" t="str">
        <f>IF($B18="","",$D18*($F18-1)*CA_discount_factors!AA152)</f>
        <v/>
      </c>
      <c r="AC18" s="966" t="str">
        <f>IF($B18="","",$D18*($F18-1)*CA_discount_factors!AB152)</f>
        <v/>
      </c>
      <c r="AD18" s="966" t="str">
        <f>IF($B18="","",$D18*($F18-1)*CA_discount_factors!AC152)</f>
        <v/>
      </c>
      <c r="AE18" s="966" t="str">
        <f>IF($B18="","",$D18*($F18-1)*CA_discount_factors!AD152)</f>
        <v/>
      </c>
      <c r="AF18" s="966" t="str">
        <f>IF($B18="","",$D18*($F18-1)*CA_discount_factors!AE152)</f>
        <v/>
      </c>
      <c r="AG18" s="966" t="str">
        <f>IF($B18="","",$D18*($F18-1)*CA_discount_factors!AF152)</f>
        <v/>
      </c>
      <c r="AH18" s="966" t="str">
        <f>IF($B18="","",$D18*($F18-1)*CA_discount_factors!AG152)</f>
        <v/>
      </c>
      <c r="AI18" s="966" t="str">
        <f>IF($B18="","",$D18*($F18-1)*CA_discount_factors!AH152)</f>
        <v/>
      </c>
      <c r="AJ18" s="966" t="str">
        <f>IF($B18="","",$D18*($F18-1)*CA_discount_factors!AI152)</f>
        <v/>
      </c>
      <c r="AK18" s="966" t="str">
        <f>IF($B18="","",$D18*($F18-1)*CA_discount_factors!AJ152)</f>
        <v/>
      </c>
      <c r="AL18" s="966" t="str">
        <f>IF($B18="","",$D18*($F18-1)*CA_discount_factors!AK152)</f>
        <v/>
      </c>
      <c r="AM18" s="966" t="str">
        <f>IF($B18="","",$D18*($F18-1)*CA_discount_factors!AL152)</f>
        <v/>
      </c>
      <c r="AN18" s="966" t="str">
        <f>IF($B18="","",$D18*($F18-1)*CA_discount_factors!AM152)</f>
        <v/>
      </c>
      <c r="AO18" s="966" t="str">
        <f>IF($B18="","",$D18*($F18-1)*CA_discount_factors!AN152)</f>
        <v/>
      </c>
      <c r="AP18" s="966" t="str">
        <f>IF($B18="","",$D18*($F18-1)*CA_discount_factors!AO152)</f>
        <v/>
      </c>
      <c r="AQ18" s="966" t="str">
        <f>IF($B18="","",$D18*($F18-1)*CA_discount_factors!AP152)</f>
        <v/>
      </c>
      <c r="AR18" s="966" t="str">
        <f>IF($B18="","",$D18*($F18-1)*CA_discount_factors!AQ152)</f>
        <v/>
      </c>
      <c r="AS18" s="966" t="str">
        <f>IF($B18="","",$D18*($F18-1)*CA_discount_factors!AR152)</f>
        <v/>
      </c>
      <c r="AT18" s="966" t="str">
        <f>IF($B18="","",$D18*($F18-1)*CA_discount_factors!AS152)</f>
        <v/>
      </c>
      <c r="AU18" s="966" t="str">
        <f>IF($B18="","",$D18*($F18-1)*CA_discount_factors!AT152)</f>
        <v/>
      </c>
      <c r="AV18" s="966" t="str">
        <f>IF($B18="","",$D18*($F18-1)*CA_discount_factors!AU152)</f>
        <v/>
      </c>
      <c r="AW18" s="966" t="str">
        <f>IF($B18="","",$D18*($F18-1)*CA_discount_factors!AV152)</f>
        <v/>
      </c>
      <c r="AX18" s="966" t="str">
        <f>IF($B18="","",$D18*($F18-1)*CA_discount_factors!AW152)</f>
        <v/>
      </c>
      <c r="AY18" s="966" t="str">
        <f>IF($B18="","",$D18*($F18-1)*CA_discount_factors!AX152)</f>
        <v/>
      </c>
      <c r="AZ18" s="966" t="str">
        <f>IF($B18="","",$D18*($F18-1)*CA_discount_factors!AY152)</f>
        <v/>
      </c>
      <c r="BA18" s="966" t="str">
        <f>IF($B18="","",$D18*($F18-1)*CA_discount_factors!AZ152)</f>
        <v/>
      </c>
      <c r="BB18" s="966" t="str">
        <f>IF($B18="","",$D18*($F18-1)*CA_discount_factors!BA152)</f>
        <v/>
      </c>
      <c r="BC18" s="966" t="str">
        <f>IF($B18="","",$D18*($F18-1)*CA_discount_factors!BB152)</f>
        <v/>
      </c>
      <c r="BD18" s="966" t="str">
        <f>IF($B18="","",$D18*($F18-1)*CA_discount_factors!BC152)</f>
        <v/>
      </c>
      <c r="BE18" s="967" t="str">
        <f>IF($B18="","",$D18*($F18-1)*CA_discount_factors!BD152)</f>
        <v/>
      </c>
    </row>
    <row r="19" spans="1:57" ht="14.25" customHeight="1" x14ac:dyDescent="0.2">
      <c r="A19" s="513">
        <f t="shared" ref="A19:A42" si="4">A18+1</f>
        <v>2</v>
      </c>
      <c r="B19" s="18" t="str">
        <v/>
      </c>
      <c r="C19" s="18" t="str">
        <v/>
      </c>
      <c r="D19" s="962">
        <v>0</v>
      </c>
      <c r="E19" s="255">
        <f>CA_reserve_risk!K20</f>
        <v>0.15</v>
      </c>
      <c r="F19" s="648">
        <f t="shared" si="3"/>
        <v>1.4733514255588775</v>
      </c>
      <c r="G19" s="550"/>
      <c r="H19" s="968" t="str">
        <f>IF($B19="","",$D19*($F19-1)*CA_discount_factors!G153)</f>
        <v/>
      </c>
      <c r="I19" s="969" t="str">
        <f>IF($B19="","",$D19*($F19-1)*CA_discount_factors!H153)</f>
        <v/>
      </c>
      <c r="J19" s="969" t="str">
        <f>IF($B19="","",$D19*($F19-1)*CA_discount_factors!I153)</f>
        <v/>
      </c>
      <c r="K19" s="969" t="str">
        <f>IF($B19="","",$D19*($F19-1)*CA_discount_factors!J153)</f>
        <v/>
      </c>
      <c r="L19" s="969" t="str">
        <f>IF($B19="","",$D19*($F19-1)*CA_discount_factors!K153)</f>
        <v/>
      </c>
      <c r="M19" s="969" t="str">
        <f>IF($B19="","",$D19*($F19-1)*CA_discount_factors!L153)</f>
        <v/>
      </c>
      <c r="N19" s="969" t="str">
        <f>IF($B19="","",$D19*($F19-1)*CA_discount_factors!M153)</f>
        <v/>
      </c>
      <c r="O19" s="969" t="str">
        <f>IF($B19="","",$D19*($F19-1)*CA_discount_factors!N153)</f>
        <v/>
      </c>
      <c r="P19" s="969" t="str">
        <f>IF($B19="","",$D19*($F19-1)*CA_discount_factors!O153)</f>
        <v/>
      </c>
      <c r="Q19" s="969" t="str">
        <f>IF($B19="","",$D19*($F19-1)*CA_discount_factors!P153)</f>
        <v/>
      </c>
      <c r="R19" s="969" t="str">
        <f>IF($B19="","",$D19*($F19-1)*CA_discount_factors!Q153)</f>
        <v/>
      </c>
      <c r="S19" s="969" t="str">
        <f>IF($B19="","",$D19*($F19-1)*CA_discount_factors!R153)</f>
        <v/>
      </c>
      <c r="T19" s="969" t="str">
        <f>IF($B19="","",$D19*($F19-1)*CA_discount_factors!S153)</f>
        <v/>
      </c>
      <c r="U19" s="969" t="str">
        <f>IF($B19="","",$D19*($F19-1)*CA_discount_factors!T153)</f>
        <v/>
      </c>
      <c r="V19" s="969" t="str">
        <f>IF($B19="","",$D19*($F19-1)*CA_discount_factors!U153)</f>
        <v/>
      </c>
      <c r="W19" s="969" t="str">
        <f>IF($B19="","",$D19*($F19-1)*CA_discount_factors!V153)</f>
        <v/>
      </c>
      <c r="X19" s="969" t="str">
        <f>IF($B19="","",$D19*($F19-1)*CA_discount_factors!W153)</f>
        <v/>
      </c>
      <c r="Y19" s="969" t="str">
        <f>IF($B19="","",$D19*($F19-1)*CA_discount_factors!X153)</f>
        <v/>
      </c>
      <c r="Z19" s="969" t="str">
        <f>IF($B19="","",$D19*($F19-1)*CA_discount_factors!Y153)</f>
        <v/>
      </c>
      <c r="AA19" s="969" t="str">
        <f>IF($B19="","",$D19*($F19-1)*CA_discount_factors!Z153)</f>
        <v/>
      </c>
      <c r="AB19" s="969" t="str">
        <f>IF($B19="","",$D19*($F19-1)*CA_discount_factors!AA153)</f>
        <v/>
      </c>
      <c r="AC19" s="969" t="str">
        <f>IF($B19="","",$D19*($F19-1)*CA_discount_factors!AB153)</f>
        <v/>
      </c>
      <c r="AD19" s="969" t="str">
        <f>IF($B19="","",$D19*($F19-1)*CA_discount_factors!AC153)</f>
        <v/>
      </c>
      <c r="AE19" s="969" t="str">
        <f>IF($B19="","",$D19*($F19-1)*CA_discount_factors!AD153)</f>
        <v/>
      </c>
      <c r="AF19" s="969" t="str">
        <f>IF($B19="","",$D19*($F19-1)*CA_discount_factors!AE153)</f>
        <v/>
      </c>
      <c r="AG19" s="969" t="str">
        <f>IF($B19="","",$D19*($F19-1)*CA_discount_factors!AF153)</f>
        <v/>
      </c>
      <c r="AH19" s="969" t="str">
        <f>IF($B19="","",$D19*($F19-1)*CA_discount_factors!AG153)</f>
        <v/>
      </c>
      <c r="AI19" s="969" t="str">
        <f>IF($B19="","",$D19*($F19-1)*CA_discount_factors!AH153)</f>
        <v/>
      </c>
      <c r="AJ19" s="969" t="str">
        <f>IF($B19="","",$D19*($F19-1)*CA_discount_factors!AI153)</f>
        <v/>
      </c>
      <c r="AK19" s="969" t="str">
        <f>IF($B19="","",$D19*($F19-1)*CA_discount_factors!AJ153)</f>
        <v/>
      </c>
      <c r="AL19" s="969" t="str">
        <f>IF($B19="","",$D19*($F19-1)*CA_discount_factors!AK153)</f>
        <v/>
      </c>
      <c r="AM19" s="969" t="str">
        <f>IF($B19="","",$D19*($F19-1)*CA_discount_factors!AL153)</f>
        <v/>
      </c>
      <c r="AN19" s="969" t="str">
        <f>IF($B19="","",$D19*($F19-1)*CA_discount_factors!AM153)</f>
        <v/>
      </c>
      <c r="AO19" s="969" t="str">
        <f>IF($B19="","",$D19*($F19-1)*CA_discount_factors!AN153)</f>
        <v/>
      </c>
      <c r="AP19" s="969" t="str">
        <f>IF($B19="","",$D19*($F19-1)*CA_discount_factors!AO153)</f>
        <v/>
      </c>
      <c r="AQ19" s="969" t="str">
        <f>IF($B19="","",$D19*($F19-1)*CA_discount_factors!AP153)</f>
        <v/>
      </c>
      <c r="AR19" s="969" t="str">
        <f>IF($B19="","",$D19*($F19-1)*CA_discount_factors!AQ153)</f>
        <v/>
      </c>
      <c r="AS19" s="969" t="str">
        <f>IF($B19="","",$D19*($F19-1)*CA_discount_factors!AR153)</f>
        <v/>
      </c>
      <c r="AT19" s="969" t="str">
        <f>IF($B19="","",$D19*($F19-1)*CA_discount_factors!AS153)</f>
        <v/>
      </c>
      <c r="AU19" s="969" t="str">
        <f>IF($B19="","",$D19*($F19-1)*CA_discount_factors!AT153)</f>
        <v/>
      </c>
      <c r="AV19" s="969" t="str">
        <f>IF($B19="","",$D19*($F19-1)*CA_discount_factors!AU153)</f>
        <v/>
      </c>
      <c r="AW19" s="969" t="str">
        <f>IF($B19="","",$D19*($F19-1)*CA_discount_factors!AV153)</f>
        <v/>
      </c>
      <c r="AX19" s="969" t="str">
        <f>IF($B19="","",$D19*($F19-1)*CA_discount_factors!AW153)</f>
        <v/>
      </c>
      <c r="AY19" s="969" t="str">
        <f>IF($B19="","",$D19*($F19-1)*CA_discount_factors!AX153)</f>
        <v/>
      </c>
      <c r="AZ19" s="969" t="str">
        <f>IF($B19="","",$D19*($F19-1)*CA_discount_factors!AY153)</f>
        <v/>
      </c>
      <c r="BA19" s="969" t="str">
        <f>IF($B19="","",$D19*($F19-1)*CA_discount_factors!AZ153)</f>
        <v/>
      </c>
      <c r="BB19" s="969" t="str">
        <f>IF($B19="","",$D19*($F19-1)*CA_discount_factors!BA153)</f>
        <v/>
      </c>
      <c r="BC19" s="969" t="str">
        <f>IF($B19="","",$D19*($F19-1)*CA_discount_factors!BB153)</f>
        <v/>
      </c>
      <c r="BD19" s="969" t="str">
        <f>IF($B19="","",$D19*($F19-1)*CA_discount_factors!BC153)</f>
        <v/>
      </c>
      <c r="BE19" s="970" t="str">
        <f>IF($B19="","",$D19*($F19-1)*CA_discount_factors!BD153)</f>
        <v/>
      </c>
    </row>
    <row r="20" spans="1:57" ht="14.25" customHeight="1" x14ac:dyDescent="0.2">
      <c r="A20" s="513">
        <f t="shared" si="4"/>
        <v>3</v>
      </c>
      <c r="B20" s="18" t="str">
        <v/>
      </c>
      <c r="C20" s="18" t="str">
        <v/>
      </c>
      <c r="D20" s="962">
        <v>0</v>
      </c>
      <c r="E20" s="255">
        <f>CA_reserve_risk!K21</f>
        <v>0.15</v>
      </c>
      <c r="F20" s="648">
        <f t="shared" si="3"/>
        <v>1.4733514255588775</v>
      </c>
      <c r="G20" s="550"/>
      <c r="H20" s="968" t="str">
        <f>IF($B20="","",$D20*($F20-1)*CA_discount_factors!G154)</f>
        <v/>
      </c>
      <c r="I20" s="969" t="str">
        <f>IF($B20="","",$D20*($F20-1)*CA_discount_factors!H154)</f>
        <v/>
      </c>
      <c r="J20" s="969" t="str">
        <f>IF($B20="","",$D20*($F20-1)*CA_discount_factors!I154)</f>
        <v/>
      </c>
      <c r="K20" s="969" t="str">
        <f>IF($B20="","",$D20*($F20-1)*CA_discount_factors!J154)</f>
        <v/>
      </c>
      <c r="L20" s="969" t="str">
        <f>IF($B20="","",$D20*($F20-1)*CA_discount_factors!K154)</f>
        <v/>
      </c>
      <c r="M20" s="969" t="str">
        <f>IF($B20="","",$D20*($F20-1)*CA_discount_factors!L154)</f>
        <v/>
      </c>
      <c r="N20" s="969" t="str">
        <f>IF($B20="","",$D20*($F20-1)*CA_discount_factors!M154)</f>
        <v/>
      </c>
      <c r="O20" s="969" t="str">
        <f>IF($B20="","",$D20*($F20-1)*CA_discount_factors!N154)</f>
        <v/>
      </c>
      <c r="P20" s="969" t="str">
        <f>IF($B20="","",$D20*($F20-1)*CA_discount_factors!O154)</f>
        <v/>
      </c>
      <c r="Q20" s="969" t="str">
        <f>IF($B20="","",$D20*($F20-1)*CA_discount_factors!P154)</f>
        <v/>
      </c>
      <c r="R20" s="969" t="str">
        <f>IF($B20="","",$D20*($F20-1)*CA_discount_factors!Q154)</f>
        <v/>
      </c>
      <c r="S20" s="969" t="str">
        <f>IF($B20="","",$D20*($F20-1)*CA_discount_factors!R154)</f>
        <v/>
      </c>
      <c r="T20" s="969" t="str">
        <f>IF($B20="","",$D20*($F20-1)*CA_discount_factors!S154)</f>
        <v/>
      </c>
      <c r="U20" s="969" t="str">
        <f>IF($B20="","",$D20*($F20-1)*CA_discount_factors!T154)</f>
        <v/>
      </c>
      <c r="V20" s="969" t="str">
        <f>IF($B20="","",$D20*($F20-1)*CA_discount_factors!U154)</f>
        <v/>
      </c>
      <c r="W20" s="969" t="str">
        <f>IF($B20="","",$D20*($F20-1)*CA_discount_factors!V154)</f>
        <v/>
      </c>
      <c r="X20" s="969" t="str">
        <f>IF($B20="","",$D20*($F20-1)*CA_discount_factors!W154)</f>
        <v/>
      </c>
      <c r="Y20" s="969" t="str">
        <f>IF($B20="","",$D20*($F20-1)*CA_discount_factors!X154)</f>
        <v/>
      </c>
      <c r="Z20" s="969" t="str">
        <f>IF($B20="","",$D20*($F20-1)*CA_discount_factors!Y154)</f>
        <v/>
      </c>
      <c r="AA20" s="969" t="str">
        <f>IF($B20="","",$D20*($F20-1)*CA_discount_factors!Z154)</f>
        <v/>
      </c>
      <c r="AB20" s="969" t="str">
        <f>IF($B20="","",$D20*($F20-1)*CA_discount_factors!AA154)</f>
        <v/>
      </c>
      <c r="AC20" s="969" t="str">
        <f>IF($B20="","",$D20*($F20-1)*CA_discount_factors!AB154)</f>
        <v/>
      </c>
      <c r="AD20" s="969" t="str">
        <f>IF($B20="","",$D20*($F20-1)*CA_discount_factors!AC154)</f>
        <v/>
      </c>
      <c r="AE20" s="969" t="str">
        <f>IF($B20="","",$D20*($F20-1)*CA_discount_factors!AD154)</f>
        <v/>
      </c>
      <c r="AF20" s="969" t="str">
        <f>IF($B20="","",$D20*($F20-1)*CA_discount_factors!AE154)</f>
        <v/>
      </c>
      <c r="AG20" s="969" t="str">
        <f>IF($B20="","",$D20*($F20-1)*CA_discount_factors!AF154)</f>
        <v/>
      </c>
      <c r="AH20" s="969" t="str">
        <f>IF($B20="","",$D20*($F20-1)*CA_discount_factors!AG154)</f>
        <v/>
      </c>
      <c r="AI20" s="969" t="str">
        <f>IF($B20="","",$D20*($F20-1)*CA_discount_factors!AH154)</f>
        <v/>
      </c>
      <c r="AJ20" s="969" t="str">
        <f>IF($B20="","",$D20*($F20-1)*CA_discount_factors!AI154)</f>
        <v/>
      </c>
      <c r="AK20" s="969" t="str">
        <f>IF($B20="","",$D20*($F20-1)*CA_discount_factors!AJ154)</f>
        <v/>
      </c>
      <c r="AL20" s="969" t="str">
        <f>IF($B20="","",$D20*($F20-1)*CA_discount_factors!AK154)</f>
        <v/>
      </c>
      <c r="AM20" s="969" t="str">
        <f>IF($B20="","",$D20*($F20-1)*CA_discount_factors!AL154)</f>
        <v/>
      </c>
      <c r="AN20" s="969" t="str">
        <f>IF($B20="","",$D20*($F20-1)*CA_discount_factors!AM154)</f>
        <v/>
      </c>
      <c r="AO20" s="969" t="str">
        <f>IF($B20="","",$D20*($F20-1)*CA_discount_factors!AN154)</f>
        <v/>
      </c>
      <c r="AP20" s="969" t="str">
        <f>IF($B20="","",$D20*($F20-1)*CA_discount_factors!AO154)</f>
        <v/>
      </c>
      <c r="AQ20" s="969" t="str">
        <f>IF($B20="","",$D20*($F20-1)*CA_discount_factors!AP154)</f>
        <v/>
      </c>
      <c r="AR20" s="969" t="str">
        <f>IF($B20="","",$D20*($F20-1)*CA_discount_factors!AQ154)</f>
        <v/>
      </c>
      <c r="AS20" s="969" t="str">
        <f>IF($B20="","",$D20*($F20-1)*CA_discount_factors!AR154)</f>
        <v/>
      </c>
      <c r="AT20" s="969" t="str">
        <f>IF($B20="","",$D20*($F20-1)*CA_discount_factors!AS154)</f>
        <v/>
      </c>
      <c r="AU20" s="969" t="str">
        <f>IF($B20="","",$D20*($F20-1)*CA_discount_factors!AT154)</f>
        <v/>
      </c>
      <c r="AV20" s="969" t="str">
        <f>IF($B20="","",$D20*($F20-1)*CA_discount_factors!AU154)</f>
        <v/>
      </c>
      <c r="AW20" s="969" t="str">
        <f>IF($B20="","",$D20*($F20-1)*CA_discount_factors!AV154)</f>
        <v/>
      </c>
      <c r="AX20" s="969" t="str">
        <f>IF($B20="","",$D20*($F20-1)*CA_discount_factors!AW154)</f>
        <v/>
      </c>
      <c r="AY20" s="969" t="str">
        <f>IF($B20="","",$D20*($F20-1)*CA_discount_factors!AX154)</f>
        <v/>
      </c>
      <c r="AZ20" s="969" t="str">
        <f>IF($B20="","",$D20*($F20-1)*CA_discount_factors!AY154)</f>
        <v/>
      </c>
      <c r="BA20" s="969" t="str">
        <f>IF($B20="","",$D20*($F20-1)*CA_discount_factors!AZ154)</f>
        <v/>
      </c>
      <c r="BB20" s="969" t="str">
        <f>IF($B20="","",$D20*($F20-1)*CA_discount_factors!BA154)</f>
        <v/>
      </c>
      <c r="BC20" s="969" t="str">
        <f>IF($B20="","",$D20*($F20-1)*CA_discount_factors!BB154)</f>
        <v/>
      </c>
      <c r="BD20" s="969" t="str">
        <f>IF($B20="","",$D20*($F20-1)*CA_discount_factors!BC154)</f>
        <v/>
      </c>
      <c r="BE20" s="970" t="str">
        <f>IF($B20="","",$D20*($F20-1)*CA_discount_factors!BD154)</f>
        <v/>
      </c>
    </row>
    <row r="21" spans="1:57" ht="14.25" customHeight="1" x14ac:dyDescent="0.2">
      <c r="A21" s="513">
        <f t="shared" si="4"/>
        <v>4</v>
      </c>
      <c r="B21" s="18" t="str">
        <v/>
      </c>
      <c r="C21" s="18" t="str">
        <v/>
      </c>
      <c r="D21" s="962">
        <v>0</v>
      </c>
      <c r="E21" s="255">
        <f>CA_reserve_risk!K22</f>
        <v>0.15</v>
      </c>
      <c r="F21" s="648">
        <f t="shared" si="3"/>
        <v>1.4733514255588775</v>
      </c>
      <c r="G21" s="550"/>
      <c r="H21" s="968" t="str">
        <f>IF($B21="","",$D21*($F21-1)*CA_discount_factors!G155)</f>
        <v/>
      </c>
      <c r="I21" s="969" t="str">
        <f>IF($B21="","",$D21*($F21-1)*CA_discount_factors!H155)</f>
        <v/>
      </c>
      <c r="J21" s="969" t="str">
        <f>IF($B21="","",$D21*($F21-1)*CA_discount_factors!I155)</f>
        <v/>
      </c>
      <c r="K21" s="969" t="str">
        <f>IF($B21="","",$D21*($F21-1)*CA_discount_factors!J155)</f>
        <v/>
      </c>
      <c r="L21" s="969" t="str">
        <f>IF($B21="","",$D21*($F21-1)*CA_discount_factors!K155)</f>
        <v/>
      </c>
      <c r="M21" s="969" t="str">
        <f>IF($B21="","",$D21*($F21-1)*CA_discount_factors!L155)</f>
        <v/>
      </c>
      <c r="N21" s="969" t="str">
        <f>IF($B21="","",$D21*($F21-1)*CA_discount_factors!M155)</f>
        <v/>
      </c>
      <c r="O21" s="969" t="str">
        <f>IF($B21="","",$D21*($F21-1)*CA_discount_factors!N155)</f>
        <v/>
      </c>
      <c r="P21" s="969" t="str">
        <f>IF($B21="","",$D21*($F21-1)*CA_discount_factors!O155)</f>
        <v/>
      </c>
      <c r="Q21" s="969" t="str">
        <f>IF($B21="","",$D21*($F21-1)*CA_discount_factors!P155)</f>
        <v/>
      </c>
      <c r="R21" s="969" t="str">
        <f>IF($B21="","",$D21*($F21-1)*CA_discount_factors!Q155)</f>
        <v/>
      </c>
      <c r="S21" s="969" t="str">
        <f>IF($B21="","",$D21*($F21-1)*CA_discount_factors!R155)</f>
        <v/>
      </c>
      <c r="T21" s="969" t="str">
        <f>IF($B21="","",$D21*($F21-1)*CA_discount_factors!S155)</f>
        <v/>
      </c>
      <c r="U21" s="969" t="str">
        <f>IF($B21="","",$D21*($F21-1)*CA_discount_factors!T155)</f>
        <v/>
      </c>
      <c r="V21" s="969" t="str">
        <f>IF($B21="","",$D21*($F21-1)*CA_discount_factors!U155)</f>
        <v/>
      </c>
      <c r="W21" s="969" t="str">
        <f>IF($B21="","",$D21*($F21-1)*CA_discount_factors!V155)</f>
        <v/>
      </c>
      <c r="X21" s="969" t="str">
        <f>IF($B21="","",$D21*($F21-1)*CA_discount_factors!W155)</f>
        <v/>
      </c>
      <c r="Y21" s="969" t="str">
        <f>IF($B21="","",$D21*($F21-1)*CA_discount_factors!X155)</f>
        <v/>
      </c>
      <c r="Z21" s="969" t="str">
        <f>IF($B21="","",$D21*($F21-1)*CA_discount_factors!Y155)</f>
        <v/>
      </c>
      <c r="AA21" s="969" t="str">
        <f>IF($B21="","",$D21*($F21-1)*CA_discount_factors!Z155)</f>
        <v/>
      </c>
      <c r="AB21" s="969" t="str">
        <f>IF($B21="","",$D21*($F21-1)*CA_discount_factors!AA155)</f>
        <v/>
      </c>
      <c r="AC21" s="969" t="str">
        <f>IF($B21="","",$D21*($F21-1)*CA_discount_factors!AB155)</f>
        <v/>
      </c>
      <c r="AD21" s="969" t="str">
        <f>IF($B21="","",$D21*($F21-1)*CA_discount_factors!AC155)</f>
        <v/>
      </c>
      <c r="AE21" s="969" t="str">
        <f>IF($B21="","",$D21*($F21-1)*CA_discount_factors!AD155)</f>
        <v/>
      </c>
      <c r="AF21" s="969" t="str">
        <f>IF($B21="","",$D21*($F21-1)*CA_discount_factors!AE155)</f>
        <v/>
      </c>
      <c r="AG21" s="969" t="str">
        <f>IF($B21="","",$D21*($F21-1)*CA_discount_factors!AF155)</f>
        <v/>
      </c>
      <c r="AH21" s="969" t="str">
        <f>IF($B21="","",$D21*($F21-1)*CA_discount_factors!AG155)</f>
        <v/>
      </c>
      <c r="AI21" s="969" t="str">
        <f>IF($B21="","",$D21*($F21-1)*CA_discount_factors!AH155)</f>
        <v/>
      </c>
      <c r="AJ21" s="969" t="str">
        <f>IF($B21="","",$D21*($F21-1)*CA_discount_factors!AI155)</f>
        <v/>
      </c>
      <c r="AK21" s="969" t="str">
        <f>IF($B21="","",$D21*($F21-1)*CA_discount_factors!AJ155)</f>
        <v/>
      </c>
      <c r="AL21" s="969" t="str">
        <f>IF($B21="","",$D21*($F21-1)*CA_discount_factors!AK155)</f>
        <v/>
      </c>
      <c r="AM21" s="969" t="str">
        <f>IF($B21="","",$D21*($F21-1)*CA_discount_factors!AL155)</f>
        <v/>
      </c>
      <c r="AN21" s="969" t="str">
        <f>IF($B21="","",$D21*($F21-1)*CA_discount_factors!AM155)</f>
        <v/>
      </c>
      <c r="AO21" s="969" t="str">
        <f>IF($B21="","",$D21*($F21-1)*CA_discount_factors!AN155)</f>
        <v/>
      </c>
      <c r="AP21" s="969" t="str">
        <f>IF($B21="","",$D21*($F21-1)*CA_discount_factors!AO155)</f>
        <v/>
      </c>
      <c r="AQ21" s="969" t="str">
        <f>IF($B21="","",$D21*($F21-1)*CA_discount_factors!AP155)</f>
        <v/>
      </c>
      <c r="AR21" s="969" t="str">
        <f>IF($B21="","",$D21*($F21-1)*CA_discount_factors!AQ155)</f>
        <v/>
      </c>
      <c r="AS21" s="969" t="str">
        <f>IF($B21="","",$D21*($F21-1)*CA_discount_factors!AR155)</f>
        <v/>
      </c>
      <c r="AT21" s="969" t="str">
        <f>IF($B21="","",$D21*($F21-1)*CA_discount_factors!AS155)</f>
        <v/>
      </c>
      <c r="AU21" s="969" t="str">
        <f>IF($B21="","",$D21*($F21-1)*CA_discount_factors!AT155)</f>
        <v/>
      </c>
      <c r="AV21" s="969" t="str">
        <f>IF($B21="","",$D21*($F21-1)*CA_discount_factors!AU155)</f>
        <v/>
      </c>
      <c r="AW21" s="969" t="str">
        <f>IF($B21="","",$D21*($F21-1)*CA_discount_factors!AV155)</f>
        <v/>
      </c>
      <c r="AX21" s="969" t="str">
        <f>IF($B21="","",$D21*($F21-1)*CA_discount_factors!AW155)</f>
        <v/>
      </c>
      <c r="AY21" s="969" t="str">
        <f>IF($B21="","",$D21*($F21-1)*CA_discount_factors!AX155)</f>
        <v/>
      </c>
      <c r="AZ21" s="969" t="str">
        <f>IF($B21="","",$D21*($F21-1)*CA_discount_factors!AY155)</f>
        <v/>
      </c>
      <c r="BA21" s="969" t="str">
        <f>IF($B21="","",$D21*($F21-1)*CA_discount_factors!AZ155)</f>
        <v/>
      </c>
      <c r="BB21" s="969" t="str">
        <f>IF($B21="","",$D21*($F21-1)*CA_discount_factors!BA155)</f>
        <v/>
      </c>
      <c r="BC21" s="969" t="str">
        <f>IF($B21="","",$D21*($F21-1)*CA_discount_factors!BB155)</f>
        <v/>
      </c>
      <c r="BD21" s="969" t="str">
        <f>IF($B21="","",$D21*($F21-1)*CA_discount_factors!BC155)</f>
        <v/>
      </c>
      <c r="BE21" s="970" t="str">
        <f>IF($B21="","",$D21*($F21-1)*CA_discount_factors!BD155)</f>
        <v/>
      </c>
    </row>
    <row r="22" spans="1:57" ht="14.25" customHeight="1" x14ac:dyDescent="0.2">
      <c r="A22" s="513">
        <f t="shared" si="4"/>
        <v>5</v>
      </c>
      <c r="B22" s="18" t="str">
        <v/>
      </c>
      <c r="C22" s="18" t="str">
        <v/>
      </c>
      <c r="D22" s="962">
        <v>0</v>
      </c>
      <c r="E22" s="255">
        <f>CA_reserve_risk!K23</f>
        <v>0.15</v>
      </c>
      <c r="F22" s="648">
        <f t="shared" si="3"/>
        <v>1.4733514255588775</v>
      </c>
      <c r="G22" s="550"/>
      <c r="H22" s="968" t="str">
        <f>IF($B22="","",$D22*($F22-1)*CA_discount_factors!G156)</f>
        <v/>
      </c>
      <c r="I22" s="969" t="str">
        <f>IF($B22="","",$D22*($F22-1)*CA_discount_factors!H156)</f>
        <v/>
      </c>
      <c r="J22" s="969" t="str">
        <f>IF($B22="","",$D22*($F22-1)*CA_discount_factors!I156)</f>
        <v/>
      </c>
      <c r="K22" s="969" t="str">
        <f>IF($B22="","",$D22*($F22-1)*CA_discount_factors!J156)</f>
        <v/>
      </c>
      <c r="L22" s="969" t="str">
        <f>IF($B22="","",$D22*($F22-1)*CA_discount_factors!K156)</f>
        <v/>
      </c>
      <c r="M22" s="969" t="str">
        <f>IF($B22="","",$D22*($F22-1)*CA_discount_factors!L156)</f>
        <v/>
      </c>
      <c r="N22" s="969" t="str">
        <f>IF($B22="","",$D22*($F22-1)*CA_discount_factors!M156)</f>
        <v/>
      </c>
      <c r="O22" s="969" t="str">
        <f>IF($B22="","",$D22*($F22-1)*CA_discount_factors!N156)</f>
        <v/>
      </c>
      <c r="P22" s="969" t="str">
        <f>IF($B22="","",$D22*($F22-1)*CA_discount_factors!O156)</f>
        <v/>
      </c>
      <c r="Q22" s="969" t="str">
        <f>IF($B22="","",$D22*($F22-1)*CA_discount_factors!P156)</f>
        <v/>
      </c>
      <c r="R22" s="969" t="str">
        <f>IF($B22="","",$D22*($F22-1)*CA_discount_factors!Q156)</f>
        <v/>
      </c>
      <c r="S22" s="969" t="str">
        <f>IF($B22="","",$D22*($F22-1)*CA_discount_factors!R156)</f>
        <v/>
      </c>
      <c r="T22" s="969" t="str">
        <f>IF($B22="","",$D22*($F22-1)*CA_discount_factors!S156)</f>
        <v/>
      </c>
      <c r="U22" s="969" t="str">
        <f>IF($B22="","",$D22*($F22-1)*CA_discount_factors!T156)</f>
        <v/>
      </c>
      <c r="V22" s="969" t="str">
        <f>IF($B22="","",$D22*($F22-1)*CA_discount_factors!U156)</f>
        <v/>
      </c>
      <c r="W22" s="969" t="str">
        <f>IF($B22="","",$D22*($F22-1)*CA_discount_factors!V156)</f>
        <v/>
      </c>
      <c r="X22" s="969" t="str">
        <f>IF($B22="","",$D22*($F22-1)*CA_discount_factors!W156)</f>
        <v/>
      </c>
      <c r="Y22" s="969" t="str">
        <f>IF($B22="","",$D22*($F22-1)*CA_discount_factors!X156)</f>
        <v/>
      </c>
      <c r="Z22" s="969" t="str">
        <f>IF($B22="","",$D22*($F22-1)*CA_discount_factors!Y156)</f>
        <v/>
      </c>
      <c r="AA22" s="969" t="str">
        <f>IF($B22="","",$D22*($F22-1)*CA_discount_factors!Z156)</f>
        <v/>
      </c>
      <c r="AB22" s="969" t="str">
        <f>IF($B22="","",$D22*($F22-1)*CA_discount_factors!AA156)</f>
        <v/>
      </c>
      <c r="AC22" s="969" t="str">
        <f>IF($B22="","",$D22*($F22-1)*CA_discount_factors!AB156)</f>
        <v/>
      </c>
      <c r="AD22" s="969" t="str">
        <f>IF($B22="","",$D22*($F22-1)*CA_discount_factors!AC156)</f>
        <v/>
      </c>
      <c r="AE22" s="969" t="str">
        <f>IF($B22="","",$D22*($F22-1)*CA_discount_factors!AD156)</f>
        <v/>
      </c>
      <c r="AF22" s="969" t="str">
        <f>IF($B22="","",$D22*($F22-1)*CA_discount_factors!AE156)</f>
        <v/>
      </c>
      <c r="AG22" s="969" t="str">
        <f>IF($B22="","",$D22*($F22-1)*CA_discount_factors!AF156)</f>
        <v/>
      </c>
      <c r="AH22" s="969" t="str">
        <f>IF($B22="","",$D22*($F22-1)*CA_discount_factors!AG156)</f>
        <v/>
      </c>
      <c r="AI22" s="969" t="str">
        <f>IF($B22="","",$D22*($F22-1)*CA_discount_factors!AH156)</f>
        <v/>
      </c>
      <c r="AJ22" s="969" t="str">
        <f>IF($B22="","",$D22*($F22-1)*CA_discount_factors!AI156)</f>
        <v/>
      </c>
      <c r="AK22" s="969" t="str">
        <f>IF($B22="","",$D22*($F22-1)*CA_discount_factors!AJ156)</f>
        <v/>
      </c>
      <c r="AL22" s="969" t="str">
        <f>IF($B22="","",$D22*($F22-1)*CA_discount_factors!AK156)</f>
        <v/>
      </c>
      <c r="AM22" s="969" t="str">
        <f>IF($B22="","",$D22*($F22-1)*CA_discount_factors!AL156)</f>
        <v/>
      </c>
      <c r="AN22" s="969" t="str">
        <f>IF($B22="","",$D22*($F22-1)*CA_discount_factors!AM156)</f>
        <v/>
      </c>
      <c r="AO22" s="969" t="str">
        <f>IF($B22="","",$D22*($F22-1)*CA_discount_factors!AN156)</f>
        <v/>
      </c>
      <c r="AP22" s="969" t="str">
        <f>IF($B22="","",$D22*($F22-1)*CA_discount_factors!AO156)</f>
        <v/>
      </c>
      <c r="AQ22" s="969" t="str">
        <f>IF($B22="","",$D22*($F22-1)*CA_discount_factors!AP156)</f>
        <v/>
      </c>
      <c r="AR22" s="969" t="str">
        <f>IF($B22="","",$D22*($F22-1)*CA_discount_factors!AQ156)</f>
        <v/>
      </c>
      <c r="AS22" s="969" t="str">
        <f>IF($B22="","",$D22*($F22-1)*CA_discount_factors!AR156)</f>
        <v/>
      </c>
      <c r="AT22" s="969" t="str">
        <f>IF($B22="","",$D22*($F22-1)*CA_discount_factors!AS156)</f>
        <v/>
      </c>
      <c r="AU22" s="969" t="str">
        <f>IF($B22="","",$D22*($F22-1)*CA_discount_factors!AT156)</f>
        <v/>
      </c>
      <c r="AV22" s="969" t="str">
        <f>IF($B22="","",$D22*($F22-1)*CA_discount_factors!AU156)</f>
        <v/>
      </c>
      <c r="AW22" s="969" t="str">
        <f>IF($B22="","",$D22*($F22-1)*CA_discount_factors!AV156)</f>
        <v/>
      </c>
      <c r="AX22" s="969" t="str">
        <f>IF($B22="","",$D22*($F22-1)*CA_discount_factors!AW156)</f>
        <v/>
      </c>
      <c r="AY22" s="969" t="str">
        <f>IF($B22="","",$D22*($F22-1)*CA_discount_factors!AX156)</f>
        <v/>
      </c>
      <c r="AZ22" s="969" t="str">
        <f>IF($B22="","",$D22*($F22-1)*CA_discount_factors!AY156)</f>
        <v/>
      </c>
      <c r="BA22" s="969" t="str">
        <f>IF($B22="","",$D22*($F22-1)*CA_discount_factors!AZ156)</f>
        <v/>
      </c>
      <c r="BB22" s="969" t="str">
        <f>IF($B22="","",$D22*($F22-1)*CA_discount_factors!BA156)</f>
        <v/>
      </c>
      <c r="BC22" s="969" t="str">
        <f>IF($B22="","",$D22*($F22-1)*CA_discount_factors!BB156)</f>
        <v/>
      </c>
      <c r="BD22" s="969" t="str">
        <f>IF($B22="","",$D22*($F22-1)*CA_discount_factors!BC156)</f>
        <v/>
      </c>
      <c r="BE22" s="970" t="str">
        <f>IF($B22="","",$D22*($F22-1)*CA_discount_factors!BD156)</f>
        <v/>
      </c>
    </row>
    <row r="23" spans="1:57" ht="14.25" customHeight="1" x14ac:dyDescent="0.2">
      <c r="A23" s="513">
        <f t="shared" si="4"/>
        <v>6</v>
      </c>
      <c r="B23" s="18" t="str">
        <v/>
      </c>
      <c r="C23" s="18" t="str">
        <v/>
      </c>
      <c r="D23" s="962">
        <v>0</v>
      </c>
      <c r="E23" s="255">
        <f>CA_reserve_risk!K24</f>
        <v>0.15</v>
      </c>
      <c r="F23" s="648">
        <f t="shared" si="3"/>
        <v>1.4733514255588775</v>
      </c>
      <c r="G23" s="550"/>
      <c r="H23" s="968" t="str">
        <f>IF($B23="","",$D23*($F23-1)*CA_discount_factors!G157)</f>
        <v/>
      </c>
      <c r="I23" s="969" t="str">
        <f>IF($B23="","",$D23*($F23-1)*CA_discount_factors!H157)</f>
        <v/>
      </c>
      <c r="J23" s="969" t="str">
        <f>IF($B23="","",$D23*($F23-1)*CA_discount_factors!I157)</f>
        <v/>
      </c>
      <c r="K23" s="969" t="str">
        <f>IF($B23="","",$D23*($F23-1)*CA_discount_factors!J157)</f>
        <v/>
      </c>
      <c r="L23" s="969" t="str">
        <f>IF($B23="","",$D23*($F23-1)*CA_discount_factors!K157)</f>
        <v/>
      </c>
      <c r="M23" s="969" t="str">
        <f>IF($B23="","",$D23*($F23-1)*CA_discount_factors!L157)</f>
        <v/>
      </c>
      <c r="N23" s="969" t="str">
        <f>IF($B23="","",$D23*($F23-1)*CA_discount_factors!M157)</f>
        <v/>
      </c>
      <c r="O23" s="969" t="str">
        <f>IF($B23="","",$D23*($F23-1)*CA_discount_factors!N157)</f>
        <v/>
      </c>
      <c r="P23" s="969" t="str">
        <f>IF($B23="","",$D23*($F23-1)*CA_discount_factors!O157)</f>
        <v/>
      </c>
      <c r="Q23" s="969" t="str">
        <f>IF($B23="","",$D23*($F23-1)*CA_discount_factors!P157)</f>
        <v/>
      </c>
      <c r="R23" s="969" t="str">
        <f>IF($B23="","",$D23*($F23-1)*CA_discount_factors!Q157)</f>
        <v/>
      </c>
      <c r="S23" s="969" t="str">
        <f>IF($B23="","",$D23*($F23-1)*CA_discount_factors!R157)</f>
        <v/>
      </c>
      <c r="T23" s="969" t="str">
        <f>IF($B23="","",$D23*($F23-1)*CA_discount_factors!S157)</f>
        <v/>
      </c>
      <c r="U23" s="969" t="str">
        <f>IF($B23="","",$D23*($F23-1)*CA_discount_factors!T157)</f>
        <v/>
      </c>
      <c r="V23" s="969" t="str">
        <f>IF($B23="","",$D23*($F23-1)*CA_discount_factors!U157)</f>
        <v/>
      </c>
      <c r="W23" s="969" t="str">
        <f>IF($B23="","",$D23*($F23-1)*CA_discount_factors!V157)</f>
        <v/>
      </c>
      <c r="X23" s="969" t="str">
        <f>IF($B23="","",$D23*($F23-1)*CA_discount_factors!W157)</f>
        <v/>
      </c>
      <c r="Y23" s="969" t="str">
        <f>IF($B23="","",$D23*($F23-1)*CA_discount_factors!X157)</f>
        <v/>
      </c>
      <c r="Z23" s="969" t="str">
        <f>IF($B23="","",$D23*($F23-1)*CA_discount_factors!Y157)</f>
        <v/>
      </c>
      <c r="AA23" s="969" t="str">
        <f>IF($B23="","",$D23*($F23-1)*CA_discount_factors!Z157)</f>
        <v/>
      </c>
      <c r="AB23" s="969" t="str">
        <f>IF($B23="","",$D23*($F23-1)*CA_discount_factors!AA157)</f>
        <v/>
      </c>
      <c r="AC23" s="969" t="str">
        <f>IF($B23="","",$D23*($F23-1)*CA_discount_factors!AB157)</f>
        <v/>
      </c>
      <c r="AD23" s="969" t="str">
        <f>IF($B23="","",$D23*($F23-1)*CA_discount_factors!AC157)</f>
        <v/>
      </c>
      <c r="AE23" s="969" t="str">
        <f>IF($B23="","",$D23*($F23-1)*CA_discount_factors!AD157)</f>
        <v/>
      </c>
      <c r="AF23" s="969" t="str">
        <f>IF($B23="","",$D23*($F23-1)*CA_discount_factors!AE157)</f>
        <v/>
      </c>
      <c r="AG23" s="969" t="str">
        <f>IF($B23="","",$D23*($F23-1)*CA_discount_factors!AF157)</f>
        <v/>
      </c>
      <c r="AH23" s="969" t="str">
        <f>IF($B23="","",$D23*($F23-1)*CA_discount_factors!AG157)</f>
        <v/>
      </c>
      <c r="AI23" s="969" t="str">
        <f>IF($B23="","",$D23*($F23-1)*CA_discount_factors!AH157)</f>
        <v/>
      </c>
      <c r="AJ23" s="969" t="str">
        <f>IF($B23="","",$D23*($F23-1)*CA_discount_factors!AI157)</f>
        <v/>
      </c>
      <c r="AK23" s="969" t="str">
        <f>IF($B23="","",$D23*($F23-1)*CA_discount_factors!AJ157)</f>
        <v/>
      </c>
      <c r="AL23" s="969" t="str">
        <f>IF($B23="","",$D23*($F23-1)*CA_discount_factors!AK157)</f>
        <v/>
      </c>
      <c r="AM23" s="969" t="str">
        <f>IF($B23="","",$D23*($F23-1)*CA_discount_factors!AL157)</f>
        <v/>
      </c>
      <c r="AN23" s="969" t="str">
        <f>IF($B23="","",$D23*($F23-1)*CA_discount_factors!AM157)</f>
        <v/>
      </c>
      <c r="AO23" s="969" t="str">
        <f>IF($B23="","",$D23*($F23-1)*CA_discount_factors!AN157)</f>
        <v/>
      </c>
      <c r="AP23" s="969" t="str">
        <f>IF($B23="","",$D23*($F23-1)*CA_discount_factors!AO157)</f>
        <v/>
      </c>
      <c r="AQ23" s="969" t="str">
        <f>IF($B23="","",$D23*($F23-1)*CA_discount_factors!AP157)</f>
        <v/>
      </c>
      <c r="AR23" s="969" t="str">
        <f>IF($B23="","",$D23*($F23-1)*CA_discount_factors!AQ157)</f>
        <v/>
      </c>
      <c r="AS23" s="969" t="str">
        <f>IF($B23="","",$D23*($F23-1)*CA_discount_factors!AR157)</f>
        <v/>
      </c>
      <c r="AT23" s="969" t="str">
        <f>IF($B23="","",$D23*($F23-1)*CA_discount_factors!AS157)</f>
        <v/>
      </c>
      <c r="AU23" s="969" t="str">
        <f>IF($B23="","",$D23*($F23-1)*CA_discount_factors!AT157)</f>
        <v/>
      </c>
      <c r="AV23" s="969" t="str">
        <f>IF($B23="","",$D23*($F23-1)*CA_discount_factors!AU157)</f>
        <v/>
      </c>
      <c r="AW23" s="969" t="str">
        <f>IF($B23="","",$D23*($F23-1)*CA_discount_factors!AV157)</f>
        <v/>
      </c>
      <c r="AX23" s="969" t="str">
        <f>IF($B23="","",$D23*($F23-1)*CA_discount_factors!AW157)</f>
        <v/>
      </c>
      <c r="AY23" s="969" t="str">
        <f>IF($B23="","",$D23*($F23-1)*CA_discount_factors!AX157)</f>
        <v/>
      </c>
      <c r="AZ23" s="969" t="str">
        <f>IF($B23="","",$D23*($F23-1)*CA_discount_factors!AY157)</f>
        <v/>
      </c>
      <c r="BA23" s="969" t="str">
        <f>IF($B23="","",$D23*($F23-1)*CA_discount_factors!AZ157)</f>
        <v/>
      </c>
      <c r="BB23" s="969" t="str">
        <f>IF($B23="","",$D23*($F23-1)*CA_discount_factors!BA157)</f>
        <v/>
      </c>
      <c r="BC23" s="969" t="str">
        <f>IF($B23="","",$D23*($F23-1)*CA_discount_factors!BB157)</f>
        <v/>
      </c>
      <c r="BD23" s="969" t="str">
        <f>IF($B23="","",$D23*($F23-1)*CA_discount_factors!BC157)</f>
        <v/>
      </c>
      <c r="BE23" s="970" t="str">
        <f>IF($B23="","",$D23*($F23-1)*CA_discount_factors!BD157)</f>
        <v/>
      </c>
    </row>
    <row r="24" spans="1:57" ht="14.25" customHeight="1" x14ac:dyDescent="0.2">
      <c r="A24" s="513">
        <f t="shared" si="4"/>
        <v>7</v>
      </c>
      <c r="B24" s="18" t="str">
        <v/>
      </c>
      <c r="C24" s="18" t="str">
        <v/>
      </c>
      <c r="D24" s="962">
        <v>0</v>
      </c>
      <c r="E24" s="255">
        <f>CA_reserve_risk!K25</f>
        <v>0.15</v>
      </c>
      <c r="F24" s="648">
        <f t="shared" si="3"/>
        <v>1.4733514255588775</v>
      </c>
      <c r="G24" s="550"/>
      <c r="H24" s="968" t="str">
        <f>IF($B24="","",$D24*($F24-1)*CA_discount_factors!G158)</f>
        <v/>
      </c>
      <c r="I24" s="969" t="str">
        <f>IF($B24="","",$D24*($F24-1)*CA_discount_factors!H158)</f>
        <v/>
      </c>
      <c r="J24" s="969" t="str">
        <f>IF($B24="","",$D24*($F24-1)*CA_discount_factors!I158)</f>
        <v/>
      </c>
      <c r="K24" s="969" t="str">
        <f>IF($B24="","",$D24*($F24-1)*CA_discount_factors!J158)</f>
        <v/>
      </c>
      <c r="L24" s="969" t="str">
        <f>IF($B24="","",$D24*($F24-1)*CA_discount_factors!K158)</f>
        <v/>
      </c>
      <c r="M24" s="969" t="str">
        <f>IF($B24="","",$D24*($F24-1)*CA_discount_factors!L158)</f>
        <v/>
      </c>
      <c r="N24" s="969" t="str">
        <f>IF($B24="","",$D24*($F24-1)*CA_discount_factors!M158)</f>
        <v/>
      </c>
      <c r="O24" s="969" t="str">
        <f>IF($B24="","",$D24*($F24-1)*CA_discount_factors!N158)</f>
        <v/>
      </c>
      <c r="P24" s="969" t="str">
        <f>IF($B24="","",$D24*($F24-1)*CA_discount_factors!O158)</f>
        <v/>
      </c>
      <c r="Q24" s="969" t="str">
        <f>IF($B24="","",$D24*($F24-1)*CA_discount_factors!P158)</f>
        <v/>
      </c>
      <c r="R24" s="969" t="str">
        <f>IF($B24="","",$D24*($F24-1)*CA_discount_factors!Q158)</f>
        <v/>
      </c>
      <c r="S24" s="969" t="str">
        <f>IF($B24="","",$D24*($F24-1)*CA_discount_factors!R158)</f>
        <v/>
      </c>
      <c r="T24" s="969" t="str">
        <f>IF($B24="","",$D24*($F24-1)*CA_discount_factors!S158)</f>
        <v/>
      </c>
      <c r="U24" s="969" t="str">
        <f>IF($B24="","",$D24*($F24-1)*CA_discount_factors!T158)</f>
        <v/>
      </c>
      <c r="V24" s="969" t="str">
        <f>IF($B24="","",$D24*($F24-1)*CA_discount_factors!U158)</f>
        <v/>
      </c>
      <c r="W24" s="969" t="str">
        <f>IF($B24="","",$D24*($F24-1)*CA_discount_factors!V158)</f>
        <v/>
      </c>
      <c r="X24" s="969" t="str">
        <f>IF($B24="","",$D24*($F24-1)*CA_discount_factors!W158)</f>
        <v/>
      </c>
      <c r="Y24" s="969" t="str">
        <f>IF($B24="","",$D24*($F24-1)*CA_discount_factors!X158)</f>
        <v/>
      </c>
      <c r="Z24" s="969" t="str">
        <f>IF($B24="","",$D24*($F24-1)*CA_discount_factors!Y158)</f>
        <v/>
      </c>
      <c r="AA24" s="969" t="str">
        <f>IF($B24="","",$D24*($F24-1)*CA_discount_factors!Z158)</f>
        <v/>
      </c>
      <c r="AB24" s="969" t="str">
        <f>IF($B24="","",$D24*($F24-1)*CA_discount_factors!AA158)</f>
        <v/>
      </c>
      <c r="AC24" s="969" t="str">
        <f>IF($B24="","",$D24*($F24-1)*CA_discount_factors!AB158)</f>
        <v/>
      </c>
      <c r="AD24" s="969" t="str">
        <f>IF($B24="","",$D24*($F24-1)*CA_discount_factors!AC158)</f>
        <v/>
      </c>
      <c r="AE24" s="969" t="str">
        <f>IF($B24="","",$D24*($F24-1)*CA_discount_factors!AD158)</f>
        <v/>
      </c>
      <c r="AF24" s="969" t="str">
        <f>IF($B24="","",$D24*($F24-1)*CA_discount_factors!AE158)</f>
        <v/>
      </c>
      <c r="AG24" s="969" t="str">
        <f>IF($B24="","",$D24*($F24-1)*CA_discount_factors!AF158)</f>
        <v/>
      </c>
      <c r="AH24" s="969" t="str">
        <f>IF($B24="","",$D24*($F24-1)*CA_discount_factors!AG158)</f>
        <v/>
      </c>
      <c r="AI24" s="969" t="str">
        <f>IF($B24="","",$D24*($F24-1)*CA_discount_factors!AH158)</f>
        <v/>
      </c>
      <c r="AJ24" s="969" t="str">
        <f>IF($B24="","",$D24*($F24-1)*CA_discount_factors!AI158)</f>
        <v/>
      </c>
      <c r="AK24" s="969" t="str">
        <f>IF($B24="","",$D24*($F24-1)*CA_discount_factors!AJ158)</f>
        <v/>
      </c>
      <c r="AL24" s="969" t="str">
        <f>IF($B24="","",$D24*($F24-1)*CA_discount_factors!AK158)</f>
        <v/>
      </c>
      <c r="AM24" s="969" t="str">
        <f>IF($B24="","",$D24*($F24-1)*CA_discount_factors!AL158)</f>
        <v/>
      </c>
      <c r="AN24" s="969" t="str">
        <f>IF($B24="","",$D24*($F24-1)*CA_discount_factors!AM158)</f>
        <v/>
      </c>
      <c r="AO24" s="969" t="str">
        <f>IF($B24="","",$D24*($F24-1)*CA_discount_factors!AN158)</f>
        <v/>
      </c>
      <c r="AP24" s="969" t="str">
        <f>IF($B24="","",$D24*($F24-1)*CA_discount_factors!AO158)</f>
        <v/>
      </c>
      <c r="AQ24" s="969" t="str">
        <f>IF($B24="","",$D24*($F24-1)*CA_discount_factors!AP158)</f>
        <v/>
      </c>
      <c r="AR24" s="969" t="str">
        <f>IF($B24="","",$D24*($F24-1)*CA_discount_factors!AQ158)</f>
        <v/>
      </c>
      <c r="AS24" s="969" t="str">
        <f>IF($B24="","",$D24*($F24-1)*CA_discount_factors!AR158)</f>
        <v/>
      </c>
      <c r="AT24" s="969" t="str">
        <f>IF($B24="","",$D24*($F24-1)*CA_discount_factors!AS158)</f>
        <v/>
      </c>
      <c r="AU24" s="969" t="str">
        <f>IF($B24="","",$D24*($F24-1)*CA_discount_factors!AT158)</f>
        <v/>
      </c>
      <c r="AV24" s="969" t="str">
        <f>IF($B24="","",$D24*($F24-1)*CA_discount_factors!AU158)</f>
        <v/>
      </c>
      <c r="AW24" s="969" t="str">
        <f>IF($B24="","",$D24*($F24-1)*CA_discount_factors!AV158)</f>
        <v/>
      </c>
      <c r="AX24" s="969" t="str">
        <f>IF($B24="","",$D24*($F24-1)*CA_discount_factors!AW158)</f>
        <v/>
      </c>
      <c r="AY24" s="969" t="str">
        <f>IF($B24="","",$D24*($F24-1)*CA_discount_factors!AX158)</f>
        <v/>
      </c>
      <c r="AZ24" s="969" t="str">
        <f>IF($B24="","",$D24*($F24-1)*CA_discount_factors!AY158)</f>
        <v/>
      </c>
      <c r="BA24" s="969" t="str">
        <f>IF($B24="","",$D24*($F24-1)*CA_discount_factors!AZ158)</f>
        <v/>
      </c>
      <c r="BB24" s="969" t="str">
        <f>IF($B24="","",$D24*($F24-1)*CA_discount_factors!BA158)</f>
        <v/>
      </c>
      <c r="BC24" s="969" t="str">
        <f>IF($B24="","",$D24*($F24-1)*CA_discount_factors!BB158)</f>
        <v/>
      </c>
      <c r="BD24" s="969" t="str">
        <f>IF($B24="","",$D24*($F24-1)*CA_discount_factors!BC158)</f>
        <v/>
      </c>
      <c r="BE24" s="970" t="str">
        <f>IF($B24="","",$D24*($F24-1)*CA_discount_factors!BD158)</f>
        <v/>
      </c>
    </row>
    <row r="25" spans="1:57" ht="14.25" customHeight="1" x14ac:dyDescent="0.2">
      <c r="A25" s="513">
        <f t="shared" si="4"/>
        <v>8</v>
      </c>
      <c r="B25" s="18" t="str">
        <v/>
      </c>
      <c r="C25" s="18" t="str">
        <v/>
      </c>
      <c r="D25" s="962">
        <v>0</v>
      </c>
      <c r="E25" s="255">
        <f>CA_reserve_risk!K26</f>
        <v>0.15</v>
      </c>
      <c r="F25" s="648">
        <f t="shared" si="3"/>
        <v>1.4733514255588775</v>
      </c>
      <c r="G25" s="550"/>
      <c r="H25" s="968" t="str">
        <f>IF($B25="","",$D25*($F25-1)*CA_discount_factors!G159)</f>
        <v/>
      </c>
      <c r="I25" s="969" t="str">
        <f>IF($B25="","",$D25*($F25-1)*CA_discount_factors!H159)</f>
        <v/>
      </c>
      <c r="J25" s="969" t="str">
        <f>IF($B25="","",$D25*($F25-1)*CA_discount_factors!I159)</f>
        <v/>
      </c>
      <c r="K25" s="969" t="str">
        <f>IF($B25="","",$D25*($F25-1)*CA_discount_factors!J159)</f>
        <v/>
      </c>
      <c r="L25" s="969" t="str">
        <f>IF($B25="","",$D25*($F25-1)*CA_discount_factors!K159)</f>
        <v/>
      </c>
      <c r="M25" s="969" t="str">
        <f>IF($B25="","",$D25*($F25-1)*CA_discount_factors!L159)</f>
        <v/>
      </c>
      <c r="N25" s="969" t="str">
        <f>IF($B25="","",$D25*($F25-1)*CA_discount_factors!M159)</f>
        <v/>
      </c>
      <c r="O25" s="969" t="str">
        <f>IF($B25="","",$D25*($F25-1)*CA_discount_factors!N159)</f>
        <v/>
      </c>
      <c r="P25" s="969" t="str">
        <f>IF($B25="","",$D25*($F25-1)*CA_discount_factors!O159)</f>
        <v/>
      </c>
      <c r="Q25" s="969" t="str">
        <f>IF($B25="","",$D25*($F25-1)*CA_discount_factors!P159)</f>
        <v/>
      </c>
      <c r="R25" s="969" t="str">
        <f>IF($B25="","",$D25*($F25-1)*CA_discount_factors!Q159)</f>
        <v/>
      </c>
      <c r="S25" s="969" t="str">
        <f>IF($B25="","",$D25*($F25-1)*CA_discount_factors!R159)</f>
        <v/>
      </c>
      <c r="T25" s="969" t="str">
        <f>IF($B25="","",$D25*($F25-1)*CA_discount_factors!S159)</f>
        <v/>
      </c>
      <c r="U25" s="969" t="str">
        <f>IF($B25="","",$D25*($F25-1)*CA_discount_factors!T159)</f>
        <v/>
      </c>
      <c r="V25" s="969" t="str">
        <f>IF($B25="","",$D25*($F25-1)*CA_discount_factors!U159)</f>
        <v/>
      </c>
      <c r="W25" s="969" t="str">
        <f>IF($B25="","",$D25*($F25-1)*CA_discount_factors!V159)</f>
        <v/>
      </c>
      <c r="X25" s="969" t="str">
        <f>IF($B25="","",$D25*($F25-1)*CA_discount_factors!W159)</f>
        <v/>
      </c>
      <c r="Y25" s="969" t="str">
        <f>IF($B25="","",$D25*($F25-1)*CA_discount_factors!X159)</f>
        <v/>
      </c>
      <c r="Z25" s="969" t="str">
        <f>IF($B25="","",$D25*($F25-1)*CA_discount_factors!Y159)</f>
        <v/>
      </c>
      <c r="AA25" s="969" t="str">
        <f>IF($B25="","",$D25*($F25-1)*CA_discount_factors!Z159)</f>
        <v/>
      </c>
      <c r="AB25" s="969" t="str">
        <f>IF($B25="","",$D25*($F25-1)*CA_discount_factors!AA159)</f>
        <v/>
      </c>
      <c r="AC25" s="969" t="str">
        <f>IF($B25="","",$D25*($F25-1)*CA_discount_factors!AB159)</f>
        <v/>
      </c>
      <c r="AD25" s="969" t="str">
        <f>IF($B25="","",$D25*($F25-1)*CA_discount_factors!AC159)</f>
        <v/>
      </c>
      <c r="AE25" s="969" t="str">
        <f>IF($B25="","",$D25*($F25-1)*CA_discount_factors!AD159)</f>
        <v/>
      </c>
      <c r="AF25" s="969" t="str">
        <f>IF($B25="","",$D25*($F25-1)*CA_discount_factors!AE159)</f>
        <v/>
      </c>
      <c r="AG25" s="969" t="str">
        <f>IF($B25="","",$D25*($F25-1)*CA_discount_factors!AF159)</f>
        <v/>
      </c>
      <c r="AH25" s="969" t="str">
        <f>IF($B25="","",$D25*($F25-1)*CA_discount_factors!AG159)</f>
        <v/>
      </c>
      <c r="AI25" s="969" t="str">
        <f>IF($B25="","",$D25*($F25-1)*CA_discount_factors!AH159)</f>
        <v/>
      </c>
      <c r="AJ25" s="969" t="str">
        <f>IF($B25="","",$D25*($F25-1)*CA_discount_factors!AI159)</f>
        <v/>
      </c>
      <c r="AK25" s="969" t="str">
        <f>IF($B25="","",$D25*($F25-1)*CA_discount_factors!AJ159)</f>
        <v/>
      </c>
      <c r="AL25" s="969" t="str">
        <f>IF($B25="","",$D25*($F25-1)*CA_discount_factors!AK159)</f>
        <v/>
      </c>
      <c r="AM25" s="969" t="str">
        <f>IF($B25="","",$D25*($F25-1)*CA_discount_factors!AL159)</f>
        <v/>
      </c>
      <c r="AN25" s="969" t="str">
        <f>IF($B25="","",$D25*($F25-1)*CA_discount_factors!AM159)</f>
        <v/>
      </c>
      <c r="AO25" s="969" t="str">
        <f>IF($B25="","",$D25*($F25-1)*CA_discount_factors!AN159)</f>
        <v/>
      </c>
      <c r="AP25" s="969" t="str">
        <f>IF($B25="","",$D25*($F25-1)*CA_discount_factors!AO159)</f>
        <v/>
      </c>
      <c r="AQ25" s="969" t="str">
        <f>IF($B25="","",$D25*($F25-1)*CA_discount_factors!AP159)</f>
        <v/>
      </c>
      <c r="AR25" s="969" t="str">
        <f>IF($B25="","",$D25*($F25-1)*CA_discount_factors!AQ159)</f>
        <v/>
      </c>
      <c r="AS25" s="969" t="str">
        <f>IF($B25="","",$D25*($F25-1)*CA_discount_factors!AR159)</f>
        <v/>
      </c>
      <c r="AT25" s="969" t="str">
        <f>IF($B25="","",$D25*($F25-1)*CA_discount_factors!AS159)</f>
        <v/>
      </c>
      <c r="AU25" s="969" t="str">
        <f>IF($B25="","",$D25*($F25-1)*CA_discount_factors!AT159)</f>
        <v/>
      </c>
      <c r="AV25" s="969" t="str">
        <f>IF($B25="","",$D25*($F25-1)*CA_discount_factors!AU159)</f>
        <v/>
      </c>
      <c r="AW25" s="969" t="str">
        <f>IF($B25="","",$D25*($F25-1)*CA_discount_factors!AV159)</f>
        <v/>
      </c>
      <c r="AX25" s="969" t="str">
        <f>IF($B25="","",$D25*($F25-1)*CA_discount_factors!AW159)</f>
        <v/>
      </c>
      <c r="AY25" s="969" t="str">
        <f>IF($B25="","",$D25*($F25-1)*CA_discount_factors!AX159)</f>
        <v/>
      </c>
      <c r="AZ25" s="969" t="str">
        <f>IF($B25="","",$D25*($F25-1)*CA_discount_factors!AY159)</f>
        <v/>
      </c>
      <c r="BA25" s="969" t="str">
        <f>IF($B25="","",$D25*($F25-1)*CA_discount_factors!AZ159)</f>
        <v/>
      </c>
      <c r="BB25" s="969" t="str">
        <f>IF($B25="","",$D25*($F25-1)*CA_discount_factors!BA159)</f>
        <v/>
      </c>
      <c r="BC25" s="969" t="str">
        <f>IF($B25="","",$D25*($F25-1)*CA_discount_factors!BB159)</f>
        <v/>
      </c>
      <c r="BD25" s="969" t="str">
        <f>IF($B25="","",$D25*($F25-1)*CA_discount_factors!BC159)</f>
        <v/>
      </c>
      <c r="BE25" s="970" t="str">
        <f>IF($B25="","",$D25*($F25-1)*CA_discount_factors!BD159)</f>
        <v/>
      </c>
    </row>
    <row r="26" spans="1:57" ht="14.25" customHeight="1" x14ac:dyDescent="0.2">
      <c r="A26" s="513">
        <f t="shared" si="4"/>
        <v>9</v>
      </c>
      <c r="B26" s="18" t="str">
        <v/>
      </c>
      <c r="C26" s="18" t="str">
        <v/>
      </c>
      <c r="D26" s="962">
        <v>0</v>
      </c>
      <c r="E26" s="255">
        <f>CA_reserve_risk!K27</f>
        <v>0.15</v>
      </c>
      <c r="F26" s="648">
        <f t="shared" si="3"/>
        <v>1.4733514255588775</v>
      </c>
      <c r="G26" s="550"/>
      <c r="H26" s="968" t="str">
        <f>IF($B26="","",$D26*($F26-1)*CA_discount_factors!G160)</f>
        <v/>
      </c>
      <c r="I26" s="969" t="str">
        <f>IF($B26="","",$D26*($F26-1)*CA_discount_factors!H160)</f>
        <v/>
      </c>
      <c r="J26" s="969" t="str">
        <f>IF($B26="","",$D26*($F26-1)*CA_discount_factors!I160)</f>
        <v/>
      </c>
      <c r="K26" s="969" t="str">
        <f>IF($B26="","",$D26*($F26-1)*CA_discount_factors!J160)</f>
        <v/>
      </c>
      <c r="L26" s="969" t="str">
        <f>IF($B26="","",$D26*($F26-1)*CA_discount_factors!K160)</f>
        <v/>
      </c>
      <c r="M26" s="969" t="str">
        <f>IF($B26="","",$D26*($F26-1)*CA_discount_factors!L160)</f>
        <v/>
      </c>
      <c r="N26" s="969" t="str">
        <f>IF($B26="","",$D26*($F26-1)*CA_discount_factors!M160)</f>
        <v/>
      </c>
      <c r="O26" s="969" t="str">
        <f>IF($B26="","",$D26*($F26-1)*CA_discount_factors!N160)</f>
        <v/>
      </c>
      <c r="P26" s="969" t="str">
        <f>IF($B26="","",$D26*($F26-1)*CA_discount_factors!O160)</f>
        <v/>
      </c>
      <c r="Q26" s="969" t="str">
        <f>IF($B26="","",$D26*($F26-1)*CA_discount_factors!P160)</f>
        <v/>
      </c>
      <c r="R26" s="969" t="str">
        <f>IF($B26="","",$D26*($F26-1)*CA_discount_factors!Q160)</f>
        <v/>
      </c>
      <c r="S26" s="969" t="str">
        <f>IF($B26="","",$D26*($F26-1)*CA_discount_factors!R160)</f>
        <v/>
      </c>
      <c r="T26" s="969" t="str">
        <f>IF($B26="","",$D26*($F26-1)*CA_discount_factors!S160)</f>
        <v/>
      </c>
      <c r="U26" s="969" t="str">
        <f>IF($B26="","",$D26*($F26-1)*CA_discount_factors!T160)</f>
        <v/>
      </c>
      <c r="V26" s="969" t="str">
        <f>IF($B26="","",$D26*($F26-1)*CA_discount_factors!U160)</f>
        <v/>
      </c>
      <c r="W26" s="969" t="str">
        <f>IF($B26="","",$D26*($F26-1)*CA_discount_factors!V160)</f>
        <v/>
      </c>
      <c r="X26" s="969" t="str">
        <f>IF($B26="","",$D26*($F26-1)*CA_discount_factors!W160)</f>
        <v/>
      </c>
      <c r="Y26" s="969" t="str">
        <f>IF($B26="","",$D26*($F26-1)*CA_discount_factors!X160)</f>
        <v/>
      </c>
      <c r="Z26" s="969" t="str">
        <f>IF($B26="","",$D26*($F26-1)*CA_discount_factors!Y160)</f>
        <v/>
      </c>
      <c r="AA26" s="969" t="str">
        <f>IF($B26="","",$D26*($F26-1)*CA_discount_factors!Z160)</f>
        <v/>
      </c>
      <c r="AB26" s="969" t="str">
        <f>IF($B26="","",$D26*($F26-1)*CA_discount_factors!AA160)</f>
        <v/>
      </c>
      <c r="AC26" s="969" t="str">
        <f>IF($B26="","",$D26*($F26-1)*CA_discount_factors!AB160)</f>
        <v/>
      </c>
      <c r="AD26" s="969" t="str">
        <f>IF($B26="","",$D26*($F26-1)*CA_discount_factors!AC160)</f>
        <v/>
      </c>
      <c r="AE26" s="969" t="str">
        <f>IF($B26="","",$D26*($F26-1)*CA_discount_factors!AD160)</f>
        <v/>
      </c>
      <c r="AF26" s="969" t="str">
        <f>IF($B26="","",$D26*($F26-1)*CA_discount_factors!AE160)</f>
        <v/>
      </c>
      <c r="AG26" s="969" t="str">
        <f>IF($B26="","",$D26*($F26-1)*CA_discount_factors!AF160)</f>
        <v/>
      </c>
      <c r="AH26" s="969" t="str">
        <f>IF($B26="","",$D26*($F26-1)*CA_discount_factors!AG160)</f>
        <v/>
      </c>
      <c r="AI26" s="969" t="str">
        <f>IF($B26="","",$D26*($F26-1)*CA_discount_factors!AH160)</f>
        <v/>
      </c>
      <c r="AJ26" s="969" t="str">
        <f>IF($B26="","",$D26*($F26-1)*CA_discount_factors!AI160)</f>
        <v/>
      </c>
      <c r="AK26" s="969" t="str">
        <f>IF($B26="","",$D26*($F26-1)*CA_discount_factors!AJ160)</f>
        <v/>
      </c>
      <c r="AL26" s="969" t="str">
        <f>IF($B26="","",$D26*($F26-1)*CA_discount_factors!AK160)</f>
        <v/>
      </c>
      <c r="AM26" s="969" t="str">
        <f>IF($B26="","",$D26*($F26-1)*CA_discount_factors!AL160)</f>
        <v/>
      </c>
      <c r="AN26" s="969" t="str">
        <f>IF($B26="","",$D26*($F26-1)*CA_discount_factors!AM160)</f>
        <v/>
      </c>
      <c r="AO26" s="969" t="str">
        <f>IF($B26="","",$D26*($F26-1)*CA_discount_factors!AN160)</f>
        <v/>
      </c>
      <c r="AP26" s="969" t="str">
        <f>IF($B26="","",$D26*($F26-1)*CA_discount_factors!AO160)</f>
        <v/>
      </c>
      <c r="AQ26" s="969" t="str">
        <f>IF($B26="","",$D26*($F26-1)*CA_discount_factors!AP160)</f>
        <v/>
      </c>
      <c r="AR26" s="969" t="str">
        <f>IF($B26="","",$D26*($F26-1)*CA_discount_factors!AQ160)</f>
        <v/>
      </c>
      <c r="AS26" s="969" t="str">
        <f>IF($B26="","",$D26*($F26-1)*CA_discount_factors!AR160)</f>
        <v/>
      </c>
      <c r="AT26" s="969" t="str">
        <f>IF($B26="","",$D26*($F26-1)*CA_discount_factors!AS160)</f>
        <v/>
      </c>
      <c r="AU26" s="969" t="str">
        <f>IF($B26="","",$D26*($F26-1)*CA_discount_factors!AT160)</f>
        <v/>
      </c>
      <c r="AV26" s="969" t="str">
        <f>IF($B26="","",$D26*($F26-1)*CA_discount_factors!AU160)</f>
        <v/>
      </c>
      <c r="AW26" s="969" t="str">
        <f>IF($B26="","",$D26*($F26-1)*CA_discount_factors!AV160)</f>
        <v/>
      </c>
      <c r="AX26" s="969" t="str">
        <f>IF($B26="","",$D26*($F26-1)*CA_discount_factors!AW160)</f>
        <v/>
      </c>
      <c r="AY26" s="969" t="str">
        <f>IF($B26="","",$D26*($F26-1)*CA_discount_factors!AX160)</f>
        <v/>
      </c>
      <c r="AZ26" s="969" t="str">
        <f>IF($B26="","",$D26*($F26-1)*CA_discount_factors!AY160)</f>
        <v/>
      </c>
      <c r="BA26" s="969" t="str">
        <f>IF($B26="","",$D26*($F26-1)*CA_discount_factors!AZ160)</f>
        <v/>
      </c>
      <c r="BB26" s="969" t="str">
        <f>IF($B26="","",$D26*($F26-1)*CA_discount_factors!BA160)</f>
        <v/>
      </c>
      <c r="BC26" s="969" t="str">
        <f>IF($B26="","",$D26*($F26-1)*CA_discount_factors!BB160)</f>
        <v/>
      </c>
      <c r="BD26" s="969" t="str">
        <f>IF($B26="","",$D26*($F26-1)*CA_discount_factors!BC160)</f>
        <v/>
      </c>
      <c r="BE26" s="970" t="str">
        <f>IF($B26="","",$D26*($F26-1)*CA_discount_factors!BD160)</f>
        <v/>
      </c>
    </row>
    <row r="27" spans="1:57" ht="14.25" customHeight="1" x14ac:dyDescent="0.2">
      <c r="A27" s="513">
        <f t="shared" si="4"/>
        <v>10</v>
      </c>
      <c r="B27" s="18" t="str">
        <v/>
      </c>
      <c r="C27" s="18" t="str">
        <v/>
      </c>
      <c r="D27" s="962">
        <v>0</v>
      </c>
      <c r="E27" s="255">
        <f>CA_reserve_risk!K28</f>
        <v>0.15</v>
      </c>
      <c r="F27" s="648">
        <f t="shared" si="3"/>
        <v>1.4733514255588775</v>
      </c>
      <c r="G27" s="550"/>
      <c r="H27" s="968" t="str">
        <f>IF($B27="","",$D27*($F27-1)*CA_discount_factors!G161)</f>
        <v/>
      </c>
      <c r="I27" s="969" t="str">
        <f>IF($B27="","",$D27*($F27-1)*CA_discount_factors!H161)</f>
        <v/>
      </c>
      <c r="J27" s="969" t="str">
        <f>IF($B27="","",$D27*($F27-1)*CA_discount_factors!I161)</f>
        <v/>
      </c>
      <c r="K27" s="969" t="str">
        <f>IF($B27="","",$D27*($F27-1)*CA_discount_factors!J161)</f>
        <v/>
      </c>
      <c r="L27" s="969" t="str">
        <f>IF($B27="","",$D27*($F27-1)*CA_discount_factors!K161)</f>
        <v/>
      </c>
      <c r="M27" s="969" t="str">
        <f>IF($B27="","",$D27*($F27-1)*CA_discount_factors!L161)</f>
        <v/>
      </c>
      <c r="N27" s="969" t="str">
        <f>IF($B27="","",$D27*($F27-1)*CA_discount_factors!M161)</f>
        <v/>
      </c>
      <c r="O27" s="969" t="str">
        <f>IF($B27="","",$D27*($F27-1)*CA_discount_factors!N161)</f>
        <v/>
      </c>
      <c r="P27" s="969" t="str">
        <f>IF($B27="","",$D27*($F27-1)*CA_discount_factors!O161)</f>
        <v/>
      </c>
      <c r="Q27" s="969" t="str">
        <f>IF($B27="","",$D27*($F27-1)*CA_discount_factors!P161)</f>
        <v/>
      </c>
      <c r="R27" s="969" t="str">
        <f>IF($B27="","",$D27*($F27-1)*CA_discount_factors!Q161)</f>
        <v/>
      </c>
      <c r="S27" s="969" t="str">
        <f>IF($B27="","",$D27*($F27-1)*CA_discount_factors!R161)</f>
        <v/>
      </c>
      <c r="T27" s="969" t="str">
        <f>IF($B27="","",$D27*($F27-1)*CA_discount_factors!S161)</f>
        <v/>
      </c>
      <c r="U27" s="969" t="str">
        <f>IF($B27="","",$D27*($F27-1)*CA_discount_factors!T161)</f>
        <v/>
      </c>
      <c r="V27" s="969" t="str">
        <f>IF($B27="","",$D27*($F27-1)*CA_discount_factors!U161)</f>
        <v/>
      </c>
      <c r="W27" s="969" t="str">
        <f>IF($B27="","",$D27*($F27-1)*CA_discount_factors!V161)</f>
        <v/>
      </c>
      <c r="X27" s="969" t="str">
        <f>IF($B27="","",$D27*($F27-1)*CA_discount_factors!W161)</f>
        <v/>
      </c>
      <c r="Y27" s="969" t="str">
        <f>IF($B27="","",$D27*($F27-1)*CA_discount_factors!X161)</f>
        <v/>
      </c>
      <c r="Z27" s="969" t="str">
        <f>IF($B27="","",$D27*($F27-1)*CA_discount_factors!Y161)</f>
        <v/>
      </c>
      <c r="AA27" s="969" t="str">
        <f>IF($B27="","",$D27*($F27-1)*CA_discount_factors!Z161)</f>
        <v/>
      </c>
      <c r="AB27" s="969" t="str">
        <f>IF($B27="","",$D27*($F27-1)*CA_discount_factors!AA161)</f>
        <v/>
      </c>
      <c r="AC27" s="969" t="str">
        <f>IF($B27="","",$D27*($F27-1)*CA_discount_factors!AB161)</f>
        <v/>
      </c>
      <c r="AD27" s="969" t="str">
        <f>IF($B27="","",$D27*($F27-1)*CA_discount_factors!AC161)</f>
        <v/>
      </c>
      <c r="AE27" s="969" t="str">
        <f>IF($B27="","",$D27*($F27-1)*CA_discount_factors!AD161)</f>
        <v/>
      </c>
      <c r="AF27" s="969" t="str">
        <f>IF($B27="","",$D27*($F27-1)*CA_discount_factors!AE161)</f>
        <v/>
      </c>
      <c r="AG27" s="969" t="str">
        <f>IF($B27="","",$D27*($F27-1)*CA_discount_factors!AF161)</f>
        <v/>
      </c>
      <c r="AH27" s="969" t="str">
        <f>IF($B27="","",$D27*($F27-1)*CA_discount_factors!AG161)</f>
        <v/>
      </c>
      <c r="AI27" s="969" t="str">
        <f>IF($B27="","",$D27*($F27-1)*CA_discount_factors!AH161)</f>
        <v/>
      </c>
      <c r="AJ27" s="969" t="str">
        <f>IF($B27="","",$D27*($F27-1)*CA_discount_factors!AI161)</f>
        <v/>
      </c>
      <c r="AK27" s="969" t="str">
        <f>IF($B27="","",$D27*($F27-1)*CA_discount_factors!AJ161)</f>
        <v/>
      </c>
      <c r="AL27" s="969" t="str">
        <f>IF($B27="","",$D27*($F27-1)*CA_discount_factors!AK161)</f>
        <v/>
      </c>
      <c r="AM27" s="969" t="str">
        <f>IF($B27="","",$D27*($F27-1)*CA_discount_factors!AL161)</f>
        <v/>
      </c>
      <c r="AN27" s="969" t="str">
        <f>IF($B27="","",$D27*($F27-1)*CA_discount_factors!AM161)</f>
        <v/>
      </c>
      <c r="AO27" s="969" t="str">
        <f>IF($B27="","",$D27*($F27-1)*CA_discount_factors!AN161)</f>
        <v/>
      </c>
      <c r="AP27" s="969" t="str">
        <f>IF($B27="","",$D27*($F27-1)*CA_discount_factors!AO161)</f>
        <v/>
      </c>
      <c r="AQ27" s="969" t="str">
        <f>IF($B27="","",$D27*($F27-1)*CA_discount_factors!AP161)</f>
        <v/>
      </c>
      <c r="AR27" s="969" t="str">
        <f>IF($B27="","",$D27*($F27-1)*CA_discount_factors!AQ161)</f>
        <v/>
      </c>
      <c r="AS27" s="969" t="str">
        <f>IF($B27="","",$D27*($F27-1)*CA_discount_factors!AR161)</f>
        <v/>
      </c>
      <c r="AT27" s="969" t="str">
        <f>IF($B27="","",$D27*($F27-1)*CA_discount_factors!AS161)</f>
        <v/>
      </c>
      <c r="AU27" s="969" t="str">
        <f>IF($B27="","",$D27*($F27-1)*CA_discount_factors!AT161)</f>
        <v/>
      </c>
      <c r="AV27" s="969" t="str">
        <f>IF($B27="","",$D27*($F27-1)*CA_discount_factors!AU161)</f>
        <v/>
      </c>
      <c r="AW27" s="969" t="str">
        <f>IF($B27="","",$D27*($F27-1)*CA_discount_factors!AV161)</f>
        <v/>
      </c>
      <c r="AX27" s="969" t="str">
        <f>IF($B27="","",$D27*($F27-1)*CA_discount_factors!AW161)</f>
        <v/>
      </c>
      <c r="AY27" s="969" t="str">
        <f>IF($B27="","",$D27*($F27-1)*CA_discount_factors!AX161)</f>
        <v/>
      </c>
      <c r="AZ27" s="969" t="str">
        <f>IF($B27="","",$D27*($F27-1)*CA_discount_factors!AY161)</f>
        <v/>
      </c>
      <c r="BA27" s="969" t="str">
        <f>IF($B27="","",$D27*($F27-1)*CA_discount_factors!AZ161)</f>
        <v/>
      </c>
      <c r="BB27" s="969" t="str">
        <f>IF($B27="","",$D27*($F27-1)*CA_discount_factors!BA161)</f>
        <v/>
      </c>
      <c r="BC27" s="969" t="str">
        <f>IF($B27="","",$D27*($F27-1)*CA_discount_factors!BB161)</f>
        <v/>
      </c>
      <c r="BD27" s="969" t="str">
        <f>IF($B27="","",$D27*($F27-1)*CA_discount_factors!BC161)</f>
        <v/>
      </c>
      <c r="BE27" s="970" t="str">
        <f>IF($B27="","",$D27*($F27-1)*CA_discount_factors!BD161)</f>
        <v/>
      </c>
    </row>
    <row r="28" spans="1:57" ht="14.25" customHeight="1" x14ac:dyDescent="0.2">
      <c r="A28" s="513">
        <f t="shared" si="4"/>
        <v>11</v>
      </c>
      <c r="B28" s="18" t="str">
        <v/>
      </c>
      <c r="C28" s="18" t="str">
        <v/>
      </c>
      <c r="D28" s="962">
        <v>0</v>
      </c>
      <c r="E28" s="255">
        <f>CA_reserve_risk!K29</f>
        <v>0.15</v>
      </c>
      <c r="F28" s="648">
        <f t="shared" si="3"/>
        <v>1.4733514255588775</v>
      </c>
      <c r="G28" s="550"/>
      <c r="H28" s="968" t="str">
        <f>IF($B28="","",$D28*($F28-1)*CA_discount_factors!G162)</f>
        <v/>
      </c>
      <c r="I28" s="969" t="str">
        <f>IF($B28="","",$D28*($F28-1)*CA_discount_factors!H162)</f>
        <v/>
      </c>
      <c r="J28" s="969" t="str">
        <f>IF($B28="","",$D28*($F28-1)*CA_discount_factors!I162)</f>
        <v/>
      </c>
      <c r="K28" s="969" t="str">
        <f>IF($B28="","",$D28*($F28-1)*CA_discount_factors!J162)</f>
        <v/>
      </c>
      <c r="L28" s="969" t="str">
        <f>IF($B28="","",$D28*($F28-1)*CA_discount_factors!K162)</f>
        <v/>
      </c>
      <c r="M28" s="969" t="str">
        <f>IF($B28="","",$D28*($F28-1)*CA_discount_factors!L162)</f>
        <v/>
      </c>
      <c r="N28" s="969" t="str">
        <f>IF($B28="","",$D28*($F28-1)*CA_discount_factors!M162)</f>
        <v/>
      </c>
      <c r="O28" s="969" t="str">
        <f>IF($B28="","",$D28*($F28-1)*CA_discount_factors!N162)</f>
        <v/>
      </c>
      <c r="P28" s="969" t="str">
        <f>IF($B28="","",$D28*($F28-1)*CA_discount_factors!O162)</f>
        <v/>
      </c>
      <c r="Q28" s="969" t="str">
        <f>IF($B28="","",$D28*($F28-1)*CA_discount_factors!P162)</f>
        <v/>
      </c>
      <c r="R28" s="969" t="str">
        <f>IF($B28="","",$D28*($F28-1)*CA_discount_factors!Q162)</f>
        <v/>
      </c>
      <c r="S28" s="969" t="str">
        <f>IF($B28="","",$D28*($F28-1)*CA_discount_factors!R162)</f>
        <v/>
      </c>
      <c r="T28" s="969" t="str">
        <f>IF($B28="","",$D28*($F28-1)*CA_discount_factors!S162)</f>
        <v/>
      </c>
      <c r="U28" s="969" t="str">
        <f>IF($B28="","",$D28*($F28-1)*CA_discount_factors!T162)</f>
        <v/>
      </c>
      <c r="V28" s="969" t="str">
        <f>IF($B28="","",$D28*($F28-1)*CA_discount_factors!U162)</f>
        <v/>
      </c>
      <c r="W28" s="969" t="str">
        <f>IF($B28="","",$D28*($F28-1)*CA_discount_factors!V162)</f>
        <v/>
      </c>
      <c r="X28" s="969" t="str">
        <f>IF($B28="","",$D28*($F28-1)*CA_discount_factors!W162)</f>
        <v/>
      </c>
      <c r="Y28" s="969" t="str">
        <f>IF($B28="","",$D28*($F28-1)*CA_discount_factors!X162)</f>
        <v/>
      </c>
      <c r="Z28" s="969" t="str">
        <f>IF($B28="","",$D28*($F28-1)*CA_discount_factors!Y162)</f>
        <v/>
      </c>
      <c r="AA28" s="969" t="str">
        <f>IF($B28="","",$D28*($F28-1)*CA_discount_factors!Z162)</f>
        <v/>
      </c>
      <c r="AB28" s="969" t="str">
        <f>IF($B28="","",$D28*($F28-1)*CA_discount_factors!AA162)</f>
        <v/>
      </c>
      <c r="AC28" s="969" t="str">
        <f>IF($B28="","",$D28*($F28-1)*CA_discount_factors!AB162)</f>
        <v/>
      </c>
      <c r="AD28" s="969" t="str">
        <f>IF($B28="","",$D28*($F28-1)*CA_discount_factors!AC162)</f>
        <v/>
      </c>
      <c r="AE28" s="969" t="str">
        <f>IF($B28="","",$D28*($F28-1)*CA_discount_factors!AD162)</f>
        <v/>
      </c>
      <c r="AF28" s="969" t="str">
        <f>IF($B28="","",$D28*($F28-1)*CA_discount_factors!AE162)</f>
        <v/>
      </c>
      <c r="AG28" s="969" t="str">
        <f>IF($B28="","",$D28*($F28-1)*CA_discount_factors!AF162)</f>
        <v/>
      </c>
      <c r="AH28" s="969" t="str">
        <f>IF($B28="","",$D28*($F28-1)*CA_discount_factors!AG162)</f>
        <v/>
      </c>
      <c r="AI28" s="969" t="str">
        <f>IF($B28="","",$D28*($F28-1)*CA_discount_factors!AH162)</f>
        <v/>
      </c>
      <c r="AJ28" s="969" t="str">
        <f>IF($B28="","",$D28*($F28-1)*CA_discount_factors!AI162)</f>
        <v/>
      </c>
      <c r="AK28" s="969" t="str">
        <f>IF($B28="","",$D28*($F28-1)*CA_discount_factors!AJ162)</f>
        <v/>
      </c>
      <c r="AL28" s="969" t="str">
        <f>IF($B28="","",$D28*($F28-1)*CA_discount_factors!AK162)</f>
        <v/>
      </c>
      <c r="AM28" s="969" t="str">
        <f>IF($B28="","",$D28*($F28-1)*CA_discount_factors!AL162)</f>
        <v/>
      </c>
      <c r="AN28" s="969" t="str">
        <f>IF($B28="","",$D28*($F28-1)*CA_discount_factors!AM162)</f>
        <v/>
      </c>
      <c r="AO28" s="969" t="str">
        <f>IF($B28="","",$D28*($F28-1)*CA_discount_factors!AN162)</f>
        <v/>
      </c>
      <c r="AP28" s="969" t="str">
        <f>IF($B28="","",$D28*($F28-1)*CA_discount_factors!AO162)</f>
        <v/>
      </c>
      <c r="AQ28" s="969" t="str">
        <f>IF($B28="","",$D28*($F28-1)*CA_discount_factors!AP162)</f>
        <v/>
      </c>
      <c r="AR28" s="969" t="str">
        <f>IF($B28="","",$D28*($F28-1)*CA_discount_factors!AQ162)</f>
        <v/>
      </c>
      <c r="AS28" s="969" t="str">
        <f>IF($B28="","",$D28*($F28-1)*CA_discount_factors!AR162)</f>
        <v/>
      </c>
      <c r="AT28" s="969" t="str">
        <f>IF($B28="","",$D28*($F28-1)*CA_discount_factors!AS162)</f>
        <v/>
      </c>
      <c r="AU28" s="969" t="str">
        <f>IF($B28="","",$D28*($F28-1)*CA_discount_factors!AT162)</f>
        <v/>
      </c>
      <c r="AV28" s="969" t="str">
        <f>IF($B28="","",$D28*($F28-1)*CA_discount_factors!AU162)</f>
        <v/>
      </c>
      <c r="AW28" s="969" t="str">
        <f>IF($B28="","",$D28*($F28-1)*CA_discount_factors!AV162)</f>
        <v/>
      </c>
      <c r="AX28" s="969" t="str">
        <f>IF($B28="","",$D28*($F28-1)*CA_discount_factors!AW162)</f>
        <v/>
      </c>
      <c r="AY28" s="969" t="str">
        <f>IF($B28="","",$D28*($F28-1)*CA_discount_factors!AX162)</f>
        <v/>
      </c>
      <c r="AZ28" s="969" t="str">
        <f>IF($B28="","",$D28*($F28-1)*CA_discount_factors!AY162)</f>
        <v/>
      </c>
      <c r="BA28" s="969" t="str">
        <f>IF($B28="","",$D28*($F28-1)*CA_discount_factors!AZ162)</f>
        <v/>
      </c>
      <c r="BB28" s="969" t="str">
        <f>IF($B28="","",$D28*($F28-1)*CA_discount_factors!BA162)</f>
        <v/>
      </c>
      <c r="BC28" s="969" t="str">
        <f>IF($B28="","",$D28*($F28-1)*CA_discount_factors!BB162)</f>
        <v/>
      </c>
      <c r="BD28" s="969" t="str">
        <f>IF($B28="","",$D28*($F28-1)*CA_discount_factors!BC162)</f>
        <v/>
      </c>
      <c r="BE28" s="970" t="str">
        <f>IF($B28="","",$D28*($F28-1)*CA_discount_factors!BD162)</f>
        <v/>
      </c>
    </row>
    <row r="29" spans="1:57" ht="14.25" customHeight="1" x14ac:dyDescent="0.2">
      <c r="A29" s="513">
        <f t="shared" si="4"/>
        <v>12</v>
      </c>
      <c r="B29" s="18" t="str">
        <v/>
      </c>
      <c r="C29" s="18" t="str">
        <v/>
      </c>
      <c r="D29" s="962">
        <v>0</v>
      </c>
      <c r="E29" s="255">
        <f>CA_reserve_risk!K30</f>
        <v>0.15</v>
      </c>
      <c r="F29" s="648">
        <f t="shared" si="3"/>
        <v>1.4733514255588775</v>
      </c>
      <c r="G29" s="550"/>
      <c r="H29" s="968" t="str">
        <f>IF($B29="","",$D29*($F29-1)*CA_discount_factors!G163)</f>
        <v/>
      </c>
      <c r="I29" s="969" t="str">
        <f>IF($B29="","",$D29*($F29-1)*CA_discount_factors!H163)</f>
        <v/>
      </c>
      <c r="J29" s="969" t="str">
        <f>IF($B29="","",$D29*($F29-1)*CA_discount_factors!I163)</f>
        <v/>
      </c>
      <c r="K29" s="969" t="str">
        <f>IF($B29="","",$D29*($F29-1)*CA_discount_factors!J163)</f>
        <v/>
      </c>
      <c r="L29" s="969" t="str">
        <f>IF($B29="","",$D29*($F29-1)*CA_discount_factors!K163)</f>
        <v/>
      </c>
      <c r="M29" s="969" t="str">
        <f>IF($B29="","",$D29*($F29-1)*CA_discount_factors!L163)</f>
        <v/>
      </c>
      <c r="N29" s="969" t="str">
        <f>IF($B29="","",$D29*($F29-1)*CA_discount_factors!M163)</f>
        <v/>
      </c>
      <c r="O29" s="969" t="str">
        <f>IF($B29="","",$D29*($F29-1)*CA_discount_factors!N163)</f>
        <v/>
      </c>
      <c r="P29" s="969" t="str">
        <f>IF($B29="","",$D29*($F29-1)*CA_discount_factors!O163)</f>
        <v/>
      </c>
      <c r="Q29" s="969" t="str">
        <f>IF($B29="","",$D29*($F29-1)*CA_discount_factors!P163)</f>
        <v/>
      </c>
      <c r="R29" s="969" t="str">
        <f>IF($B29="","",$D29*($F29-1)*CA_discount_factors!Q163)</f>
        <v/>
      </c>
      <c r="S29" s="969" t="str">
        <f>IF($B29="","",$D29*($F29-1)*CA_discount_factors!R163)</f>
        <v/>
      </c>
      <c r="T29" s="969" t="str">
        <f>IF($B29="","",$D29*($F29-1)*CA_discount_factors!S163)</f>
        <v/>
      </c>
      <c r="U29" s="969" t="str">
        <f>IF($B29="","",$D29*($F29-1)*CA_discount_factors!T163)</f>
        <v/>
      </c>
      <c r="V29" s="969" t="str">
        <f>IF($B29="","",$D29*($F29-1)*CA_discount_factors!U163)</f>
        <v/>
      </c>
      <c r="W29" s="969" t="str">
        <f>IF($B29="","",$D29*($F29-1)*CA_discount_factors!V163)</f>
        <v/>
      </c>
      <c r="X29" s="969" t="str">
        <f>IF($B29="","",$D29*($F29-1)*CA_discount_factors!W163)</f>
        <v/>
      </c>
      <c r="Y29" s="969" t="str">
        <f>IF($B29="","",$D29*($F29-1)*CA_discount_factors!X163)</f>
        <v/>
      </c>
      <c r="Z29" s="969" t="str">
        <f>IF($B29="","",$D29*($F29-1)*CA_discount_factors!Y163)</f>
        <v/>
      </c>
      <c r="AA29" s="969" t="str">
        <f>IF($B29="","",$D29*($F29-1)*CA_discount_factors!Z163)</f>
        <v/>
      </c>
      <c r="AB29" s="969" t="str">
        <f>IF($B29="","",$D29*($F29-1)*CA_discount_factors!AA163)</f>
        <v/>
      </c>
      <c r="AC29" s="969" t="str">
        <f>IF($B29="","",$D29*($F29-1)*CA_discount_factors!AB163)</f>
        <v/>
      </c>
      <c r="AD29" s="969" t="str">
        <f>IF($B29="","",$D29*($F29-1)*CA_discount_factors!AC163)</f>
        <v/>
      </c>
      <c r="AE29" s="969" t="str">
        <f>IF($B29="","",$D29*($F29-1)*CA_discount_factors!AD163)</f>
        <v/>
      </c>
      <c r="AF29" s="969" t="str">
        <f>IF($B29="","",$D29*($F29-1)*CA_discount_factors!AE163)</f>
        <v/>
      </c>
      <c r="AG29" s="969" t="str">
        <f>IF($B29="","",$D29*($F29-1)*CA_discount_factors!AF163)</f>
        <v/>
      </c>
      <c r="AH29" s="969" t="str">
        <f>IF($B29="","",$D29*($F29-1)*CA_discount_factors!AG163)</f>
        <v/>
      </c>
      <c r="AI29" s="969" t="str">
        <f>IF($B29="","",$D29*($F29-1)*CA_discount_factors!AH163)</f>
        <v/>
      </c>
      <c r="AJ29" s="969" t="str">
        <f>IF($B29="","",$D29*($F29-1)*CA_discount_factors!AI163)</f>
        <v/>
      </c>
      <c r="AK29" s="969" t="str">
        <f>IF($B29="","",$D29*($F29-1)*CA_discount_factors!AJ163)</f>
        <v/>
      </c>
      <c r="AL29" s="969" t="str">
        <f>IF($B29="","",$D29*($F29-1)*CA_discount_factors!AK163)</f>
        <v/>
      </c>
      <c r="AM29" s="969" t="str">
        <f>IF($B29="","",$D29*($F29-1)*CA_discount_factors!AL163)</f>
        <v/>
      </c>
      <c r="AN29" s="969" t="str">
        <f>IF($B29="","",$D29*($F29-1)*CA_discount_factors!AM163)</f>
        <v/>
      </c>
      <c r="AO29" s="969" t="str">
        <f>IF($B29="","",$D29*($F29-1)*CA_discount_factors!AN163)</f>
        <v/>
      </c>
      <c r="AP29" s="969" t="str">
        <f>IF($B29="","",$D29*($F29-1)*CA_discount_factors!AO163)</f>
        <v/>
      </c>
      <c r="AQ29" s="969" t="str">
        <f>IF($B29="","",$D29*($F29-1)*CA_discount_factors!AP163)</f>
        <v/>
      </c>
      <c r="AR29" s="969" t="str">
        <f>IF($B29="","",$D29*($F29-1)*CA_discount_factors!AQ163)</f>
        <v/>
      </c>
      <c r="AS29" s="969" t="str">
        <f>IF($B29="","",$D29*($F29-1)*CA_discount_factors!AR163)</f>
        <v/>
      </c>
      <c r="AT29" s="969" t="str">
        <f>IF($B29="","",$D29*($F29-1)*CA_discount_factors!AS163)</f>
        <v/>
      </c>
      <c r="AU29" s="969" t="str">
        <f>IF($B29="","",$D29*($F29-1)*CA_discount_factors!AT163)</f>
        <v/>
      </c>
      <c r="AV29" s="969" t="str">
        <f>IF($B29="","",$D29*($F29-1)*CA_discount_factors!AU163)</f>
        <v/>
      </c>
      <c r="AW29" s="969" t="str">
        <f>IF($B29="","",$D29*($F29-1)*CA_discount_factors!AV163)</f>
        <v/>
      </c>
      <c r="AX29" s="969" t="str">
        <f>IF($B29="","",$D29*($F29-1)*CA_discount_factors!AW163)</f>
        <v/>
      </c>
      <c r="AY29" s="969" t="str">
        <f>IF($B29="","",$D29*($F29-1)*CA_discount_factors!AX163)</f>
        <v/>
      </c>
      <c r="AZ29" s="969" t="str">
        <f>IF($B29="","",$D29*($F29-1)*CA_discount_factors!AY163)</f>
        <v/>
      </c>
      <c r="BA29" s="969" t="str">
        <f>IF($B29="","",$D29*($F29-1)*CA_discount_factors!AZ163)</f>
        <v/>
      </c>
      <c r="BB29" s="969" t="str">
        <f>IF($B29="","",$D29*($F29-1)*CA_discount_factors!BA163)</f>
        <v/>
      </c>
      <c r="BC29" s="969" t="str">
        <f>IF($B29="","",$D29*($F29-1)*CA_discount_factors!BB163)</f>
        <v/>
      </c>
      <c r="BD29" s="969" t="str">
        <f>IF($B29="","",$D29*($F29-1)*CA_discount_factors!BC163)</f>
        <v/>
      </c>
      <c r="BE29" s="970" t="str">
        <f>IF($B29="","",$D29*($F29-1)*CA_discount_factors!BD163)</f>
        <v/>
      </c>
    </row>
    <row r="30" spans="1:57" ht="14.25" customHeight="1" x14ac:dyDescent="0.2">
      <c r="A30" s="513">
        <f t="shared" si="4"/>
        <v>13</v>
      </c>
      <c r="B30" s="18" t="str">
        <v/>
      </c>
      <c r="C30" s="18" t="str">
        <v/>
      </c>
      <c r="D30" s="962">
        <v>0</v>
      </c>
      <c r="E30" s="255">
        <f>CA_reserve_risk!K31</f>
        <v>0.15</v>
      </c>
      <c r="F30" s="648">
        <f t="shared" si="3"/>
        <v>1.4733514255588775</v>
      </c>
      <c r="G30" s="550"/>
      <c r="H30" s="968" t="str">
        <f>IF($B30="","",$D30*($F30-1)*CA_discount_factors!G164)</f>
        <v/>
      </c>
      <c r="I30" s="969" t="str">
        <f>IF($B30="","",$D30*($F30-1)*CA_discount_factors!H164)</f>
        <v/>
      </c>
      <c r="J30" s="969" t="str">
        <f>IF($B30="","",$D30*($F30-1)*CA_discount_factors!I164)</f>
        <v/>
      </c>
      <c r="K30" s="969" t="str">
        <f>IF($B30="","",$D30*($F30-1)*CA_discount_factors!J164)</f>
        <v/>
      </c>
      <c r="L30" s="969" t="str">
        <f>IF($B30="","",$D30*($F30-1)*CA_discount_factors!K164)</f>
        <v/>
      </c>
      <c r="M30" s="969" t="str">
        <f>IF($B30="","",$D30*($F30-1)*CA_discount_factors!L164)</f>
        <v/>
      </c>
      <c r="N30" s="969" t="str">
        <f>IF($B30="","",$D30*($F30-1)*CA_discount_factors!M164)</f>
        <v/>
      </c>
      <c r="O30" s="969" t="str">
        <f>IF($B30="","",$D30*($F30-1)*CA_discount_factors!N164)</f>
        <v/>
      </c>
      <c r="P30" s="969" t="str">
        <f>IF($B30="","",$D30*($F30-1)*CA_discount_factors!O164)</f>
        <v/>
      </c>
      <c r="Q30" s="969" t="str">
        <f>IF($B30="","",$D30*($F30-1)*CA_discount_factors!P164)</f>
        <v/>
      </c>
      <c r="R30" s="969" t="str">
        <f>IF($B30="","",$D30*($F30-1)*CA_discount_factors!Q164)</f>
        <v/>
      </c>
      <c r="S30" s="969" t="str">
        <f>IF($B30="","",$D30*($F30-1)*CA_discount_factors!R164)</f>
        <v/>
      </c>
      <c r="T30" s="969" t="str">
        <f>IF($B30="","",$D30*($F30-1)*CA_discount_factors!S164)</f>
        <v/>
      </c>
      <c r="U30" s="969" t="str">
        <f>IF($B30="","",$D30*($F30-1)*CA_discount_factors!T164)</f>
        <v/>
      </c>
      <c r="V30" s="969" t="str">
        <f>IF($B30="","",$D30*($F30-1)*CA_discount_factors!U164)</f>
        <v/>
      </c>
      <c r="W30" s="969" t="str">
        <f>IF($B30="","",$D30*($F30-1)*CA_discount_factors!V164)</f>
        <v/>
      </c>
      <c r="X30" s="969" t="str">
        <f>IF($B30="","",$D30*($F30-1)*CA_discount_factors!W164)</f>
        <v/>
      </c>
      <c r="Y30" s="969" t="str">
        <f>IF($B30="","",$D30*($F30-1)*CA_discount_factors!X164)</f>
        <v/>
      </c>
      <c r="Z30" s="969" t="str">
        <f>IF($B30="","",$D30*($F30-1)*CA_discount_factors!Y164)</f>
        <v/>
      </c>
      <c r="AA30" s="969" t="str">
        <f>IF($B30="","",$D30*($F30-1)*CA_discount_factors!Z164)</f>
        <v/>
      </c>
      <c r="AB30" s="969" t="str">
        <f>IF($B30="","",$D30*($F30-1)*CA_discount_factors!AA164)</f>
        <v/>
      </c>
      <c r="AC30" s="969" t="str">
        <f>IF($B30="","",$D30*($F30-1)*CA_discount_factors!AB164)</f>
        <v/>
      </c>
      <c r="AD30" s="969" t="str">
        <f>IF($B30="","",$D30*($F30-1)*CA_discount_factors!AC164)</f>
        <v/>
      </c>
      <c r="AE30" s="969" t="str">
        <f>IF($B30="","",$D30*($F30-1)*CA_discount_factors!AD164)</f>
        <v/>
      </c>
      <c r="AF30" s="969" t="str">
        <f>IF($B30="","",$D30*($F30-1)*CA_discount_factors!AE164)</f>
        <v/>
      </c>
      <c r="AG30" s="969" t="str">
        <f>IF($B30="","",$D30*($F30-1)*CA_discount_factors!AF164)</f>
        <v/>
      </c>
      <c r="AH30" s="969" t="str">
        <f>IF($B30="","",$D30*($F30-1)*CA_discount_factors!AG164)</f>
        <v/>
      </c>
      <c r="AI30" s="969" t="str">
        <f>IF($B30="","",$D30*($F30-1)*CA_discount_factors!AH164)</f>
        <v/>
      </c>
      <c r="AJ30" s="969" t="str">
        <f>IF($B30="","",$D30*($F30-1)*CA_discount_factors!AI164)</f>
        <v/>
      </c>
      <c r="AK30" s="969" t="str">
        <f>IF($B30="","",$D30*($F30-1)*CA_discount_factors!AJ164)</f>
        <v/>
      </c>
      <c r="AL30" s="969" t="str">
        <f>IF($B30="","",$D30*($F30-1)*CA_discount_factors!AK164)</f>
        <v/>
      </c>
      <c r="AM30" s="969" t="str">
        <f>IF($B30="","",$D30*($F30-1)*CA_discount_factors!AL164)</f>
        <v/>
      </c>
      <c r="AN30" s="969" t="str">
        <f>IF($B30="","",$D30*($F30-1)*CA_discount_factors!AM164)</f>
        <v/>
      </c>
      <c r="AO30" s="969" t="str">
        <f>IF($B30="","",$D30*($F30-1)*CA_discount_factors!AN164)</f>
        <v/>
      </c>
      <c r="AP30" s="969" t="str">
        <f>IF($B30="","",$D30*($F30-1)*CA_discount_factors!AO164)</f>
        <v/>
      </c>
      <c r="AQ30" s="969" t="str">
        <f>IF($B30="","",$D30*($F30-1)*CA_discount_factors!AP164)</f>
        <v/>
      </c>
      <c r="AR30" s="969" t="str">
        <f>IF($B30="","",$D30*($F30-1)*CA_discount_factors!AQ164)</f>
        <v/>
      </c>
      <c r="AS30" s="969" t="str">
        <f>IF($B30="","",$D30*($F30-1)*CA_discount_factors!AR164)</f>
        <v/>
      </c>
      <c r="AT30" s="969" t="str">
        <f>IF($B30="","",$D30*($F30-1)*CA_discount_factors!AS164)</f>
        <v/>
      </c>
      <c r="AU30" s="969" t="str">
        <f>IF($B30="","",$D30*($F30-1)*CA_discount_factors!AT164)</f>
        <v/>
      </c>
      <c r="AV30" s="969" t="str">
        <f>IF($B30="","",$D30*($F30-1)*CA_discount_factors!AU164)</f>
        <v/>
      </c>
      <c r="AW30" s="969" t="str">
        <f>IF($B30="","",$D30*($F30-1)*CA_discount_factors!AV164)</f>
        <v/>
      </c>
      <c r="AX30" s="969" t="str">
        <f>IF($B30="","",$D30*($F30-1)*CA_discount_factors!AW164)</f>
        <v/>
      </c>
      <c r="AY30" s="969" t="str">
        <f>IF($B30="","",$D30*($F30-1)*CA_discount_factors!AX164)</f>
        <v/>
      </c>
      <c r="AZ30" s="969" t="str">
        <f>IF($B30="","",$D30*($F30-1)*CA_discount_factors!AY164)</f>
        <v/>
      </c>
      <c r="BA30" s="969" t="str">
        <f>IF($B30="","",$D30*($F30-1)*CA_discount_factors!AZ164)</f>
        <v/>
      </c>
      <c r="BB30" s="969" t="str">
        <f>IF($B30="","",$D30*($F30-1)*CA_discount_factors!BA164)</f>
        <v/>
      </c>
      <c r="BC30" s="969" t="str">
        <f>IF($B30="","",$D30*($F30-1)*CA_discount_factors!BB164)</f>
        <v/>
      </c>
      <c r="BD30" s="969" t="str">
        <f>IF($B30="","",$D30*($F30-1)*CA_discount_factors!BC164)</f>
        <v/>
      </c>
      <c r="BE30" s="970" t="str">
        <f>IF($B30="","",$D30*($F30-1)*CA_discount_factors!BD164)</f>
        <v/>
      </c>
    </row>
    <row r="31" spans="1:57" ht="14.25" customHeight="1" x14ac:dyDescent="0.2">
      <c r="A31" s="513">
        <f t="shared" si="4"/>
        <v>14</v>
      </c>
      <c r="B31" s="18" t="str">
        <v/>
      </c>
      <c r="C31" s="18" t="str">
        <v/>
      </c>
      <c r="D31" s="962">
        <v>0</v>
      </c>
      <c r="E31" s="255">
        <f>CA_reserve_risk!K32</f>
        <v>0.15</v>
      </c>
      <c r="F31" s="648">
        <f t="shared" si="3"/>
        <v>1.4733514255588775</v>
      </c>
      <c r="G31" s="550"/>
      <c r="H31" s="968" t="str">
        <f>IF($B31="","",$D31*($F31-1)*CA_discount_factors!G165)</f>
        <v/>
      </c>
      <c r="I31" s="969" t="str">
        <f>IF($B31="","",$D31*($F31-1)*CA_discount_factors!H165)</f>
        <v/>
      </c>
      <c r="J31" s="969" t="str">
        <f>IF($B31="","",$D31*($F31-1)*CA_discount_factors!I165)</f>
        <v/>
      </c>
      <c r="K31" s="969" t="str">
        <f>IF($B31="","",$D31*($F31-1)*CA_discount_factors!J165)</f>
        <v/>
      </c>
      <c r="L31" s="969" t="str">
        <f>IF($B31="","",$D31*($F31-1)*CA_discount_factors!K165)</f>
        <v/>
      </c>
      <c r="M31" s="969" t="str">
        <f>IF($B31="","",$D31*($F31-1)*CA_discount_factors!L165)</f>
        <v/>
      </c>
      <c r="N31" s="969" t="str">
        <f>IF($B31="","",$D31*($F31-1)*CA_discount_factors!M165)</f>
        <v/>
      </c>
      <c r="O31" s="969" t="str">
        <f>IF($B31="","",$D31*($F31-1)*CA_discount_factors!N165)</f>
        <v/>
      </c>
      <c r="P31" s="969" t="str">
        <f>IF($B31="","",$D31*($F31-1)*CA_discount_factors!O165)</f>
        <v/>
      </c>
      <c r="Q31" s="969" t="str">
        <f>IF($B31="","",$D31*($F31-1)*CA_discount_factors!P165)</f>
        <v/>
      </c>
      <c r="R31" s="969" t="str">
        <f>IF($B31="","",$D31*($F31-1)*CA_discount_factors!Q165)</f>
        <v/>
      </c>
      <c r="S31" s="969" t="str">
        <f>IF($B31="","",$D31*($F31-1)*CA_discount_factors!R165)</f>
        <v/>
      </c>
      <c r="T31" s="969" t="str">
        <f>IF($B31="","",$D31*($F31-1)*CA_discount_factors!S165)</f>
        <v/>
      </c>
      <c r="U31" s="969" t="str">
        <f>IF($B31="","",$D31*($F31-1)*CA_discount_factors!T165)</f>
        <v/>
      </c>
      <c r="V31" s="969" t="str">
        <f>IF($B31="","",$D31*($F31-1)*CA_discount_factors!U165)</f>
        <v/>
      </c>
      <c r="W31" s="969" t="str">
        <f>IF($B31="","",$D31*($F31-1)*CA_discount_factors!V165)</f>
        <v/>
      </c>
      <c r="X31" s="969" t="str">
        <f>IF($B31="","",$D31*($F31-1)*CA_discount_factors!W165)</f>
        <v/>
      </c>
      <c r="Y31" s="969" t="str">
        <f>IF($B31="","",$D31*($F31-1)*CA_discount_factors!X165)</f>
        <v/>
      </c>
      <c r="Z31" s="969" t="str">
        <f>IF($B31="","",$D31*($F31-1)*CA_discount_factors!Y165)</f>
        <v/>
      </c>
      <c r="AA31" s="969" t="str">
        <f>IF($B31="","",$D31*($F31-1)*CA_discount_factors!Z165)</f>
        <v/>
      </c>
      <c r="AB31" s="969" t="str">
        <f>IF($B31="","",$D31*($F31-1)*CA_discount_factors!AA165)</f>
        <v/>
      </c>
      <c r="AC31" s="969" t="str">
        <f>IF($B31="","",$D31*($F31-1)*CA_discount_factors!AB165)</f>
        <v/>
      </c>
      <c r="AD31" s="969" t="str">
        <f>IF($B31="","",$D31*($F31-1)*CA_discount_factors!AC165)</f>
        <v/>
      </c>
      <c r="AE31" s="969" t="str">
        <f>IF($B31="","",$D31*($F31-1)*CA_discount_factors!AD165)</f>
        <v/>
      </c>
      <c r="AF31" s="969" t="str">
        <f>IF($B31="","",$D31*($F31-1)*CA_discount_factors!AE165)</f>
        <v/>
      </c>
      <c r="AG31" s="969" t="str">
        <f>IF($B31="","",$D31*($F31-1)*CA_discount_factors!AF165)</f>
        <v/>
      </c>
      <c r="AH31" s="969" t="str">
        <f>IF($B31="","",$D31*($F31-1)*CA_discount_factors!AG165)</f>
        <v/>
      </c>
      <c r="AI31" s="969" t="str">
        <f>IF($B31="","",$D31*($F31-1)*CA_discount_factors!AH165)</f>
        <v/>
      </c>
      <c r="AJ31" s="969" t="str">
        <f>IF($B31="","",$D31*($F31-1)*CA_discount_factors!AI165)</f>
        <v/>
      </c>
      <c r="AK31" s="969" t="str">
        <f>IF($B31="","",$D31*($F31-1)*CA_discount_factors!AJ165)</f>
        <v/>
      </c>
      <c r="AL31" s="969" t="str">
        <f>IF($B31="","",$D31*($F31-1)*CA_discount_factors!AK165)</f>
        <v/>
      </c>
      <c r="AM31" s="969" t="str">
        <f>IF($B31="","",$D31*($F31-1)*CA_discount_factors!AL165)</f>
        <v/>
      </c>
      <c r="AN31" s="969" t="str">
        <f>IF($B31="","",$D31*($F31-1)*CA_discount_factors!AM165)</f>
        <v/>
      </c>
      <c r="AO31" s="969" t="str">
        <f>IF($B31="","",$D31*($F31-1)*CA_discount_factors!AN165)</f>
        <v/>
      </c>
      <c r="AP31" s="969" t="str">
        <f>IF($B31="","",$D31*($F31-1)*CA_discount_factors!AO165)</f>
        <v/>
      </c>
      <c r="AQ31" s="969" t="str">
        <f>IF($B31="","",$D31*($F31-1)*CA_discount_factors!AP165)</f>
        <v/>
      </c>
      <c r="AR31" s="969" t="str">
        <f>IF($B31="","",$D31*($F31-1)*CA_discount_factors!AQ165)</f>
        <v/>
      </c>
      <c r="AS31" s="969" t="str">
        <f>IF($B31="","",$D31*($F31-1)*CA_discount_factors!AR165)</f>
        <v/>
      </c>
      <c r="AT31" s="969" t="str">
        <f>IF($B31="","",$D31*($F31-1)*CA_discount_factors!AS165)</f>
        <v/>
      </c>
      <c r="AU31" s="969" t="str">
        <f>IF($B31="","",$D31*($F31-1)*CA_discount_factors!AT165)</f>
        <v/>
      </c>
      <c r="AV31" s="969" t="str">
        <f>IF($B31="","",$D31*($F31-1)*CA_discount_factors!AU165)</f>
        <v/>
      </c>
      <c r="AW31" s="969" t="str">
        <f>IF($B31="","",$D31*($F31-1)*CA_discount_factors!AV165)</f>
        <v/>
      </c>
      <c r="AX31" s="969" t="str">
        <f>IF($B31="","",$D31*($F31-1)*CA_discount_factors!AW165)</f>
        <v/>
      </c>
      <c r="AY31" s="969" t="str">
        <f>IF($B31="","",$D31*($F31-1)*CA_discount_factors!AX165)</f>
        <v/>
      </c>
      <c r="AZ31" s="969" t="str">
        <f>IF($B31="","",$D31*($F31-1)*CA_discount_factors!AY165)</f>
        <v/>
      </c>
      <c r="BA31" s="969" t="str">
        <f>IF($B31="","",$D31*($F31-1)*CA_discount_factors!AZ165)</f>
        <v/>
      </c>
      <c r="BB31" s="969" t="str">
        <f>IF($B31="","",$D31*($F31-1)*CA_discount_factors!BA165)</f>
        <v/>
      </c>
      <c r="BC31" s="969" t="str">
        <f>IF($B31="","",$D31*($F31-1)*CA_discount_factors!BB165)</f>
        <v/>
      </c>
      <c r="BD31" s="969" t="str">
        <f>IF($B31="","",$D31*($F31-1)*CA_discount_factors!BC165)</f>
        <v/>
      </c>
      <c r="BE31" s="970" t="str">
        <f>IF($B31="","",$D31*($F31-1)*CA_discount_factors!BD165)</f>
        <v/>
      </c>
    </row>
    <row r="32" spans="1:57" ht="14.25" customHeight="1" x14ac:dyDescent="0.2">
      <c r="A32" s="513">
        <f t="shared" si="4"/>
        <v>15</v>
      </c>
      <c r="B32" s="18" t="str">
        <v/>
      </c>
      <c r="C32" s="18" t="str">
        <v/>
      </c>
      <c r="D32" s="962">
        <v>0</v>
      </c>
      <c r="E32" s="255">
        <f>CA_reserve_risk!K33</f>
        <v>0.15</v>
      </c>
      <c r="F32" s="648">
        <f t="shared" si="3"/>
        <v>1.4733514255588775</v>
      </c>
      <c r="G32" s="550"/>
      <c r="H32" s="968" t="str">
        <f>IF($B32="","",$D32*($F32-1)*CA_discount_factors!G166)</f>
        <v/>
      </c>
      <c r="I32" s="969" t="str">
        <f>IF($B32="","",$D32*($F32-1)*CA_discount_factors!H166)</f>
        <v/>
      </c>
      <c r="J32" s="969" t="str">
        <f>IF($B32="","",$D32*($F32-1)*CA_discount_factors!I166)</f>
        <v/>
      </c>
      <c r="K32" s="969" t="str">
        <f>IF($B32="","",$D32*($F32-1)*CA_discount_factors!J166)</f>
        <v/>
      </c>
      <c r="L32" s="969" t="str">
        <f>IF($B32="","",$D32*($F32-1)*CA_discount_factors!K166)</f>
        <v/>
      </c>
      <c r="M32" s="969" t="str">
        <f>IF($B32="","",$D32*($F32-1)*CA_discount_factors!L166)</f>
        <v/>
      </c>
      <c r="N32" s="969" t="str">
        <f>IF($B32="","",$D32*($F32-1)*CA_discount_factors!M166)</f>
        <v/>
      </c>
      <c r="O32" s="969" t="str">
        <f>IF($B32="","",$D32*($F32-1)*CA_discount_factors!N166)</f>
        <v/>
      </c>
      <c r="P32" s="969" t="str">
        <f>IF($B32="","",$D32*($F32-1)*CA_discount_factors!O166)</f>
        <v/>
      </c>
      <c r="Q32" s="969" t="str">
        <f>IF($B32="","",$D32*($F32-1)*CA_discount_factors!P166)</f>
        <v/>
      </c>
      <c r="R32" s="969" t="str">
        <f>IF($B32="","",$D32*($F32-1)*CA_discount_factors!Q166)</f>
        <v/>
      </c>
      <c r="S32" s="969" t="str">
        <f>IF($B32="","",$D32*($F32-1)*CA_discount_factors!R166)</f>
        <v/>
      </c>
      <c r="T32" s="969" t="str">
        <f>IF($B32="","",$D32*($F32-1)*CA_discount_factors!S166)</f>
        <v/>
      </c>
      <c r="U32" s="969" t="str">
        <f>IF($B32="","",$D32*($F32-1)*CA_discount_factors!T166)</f>
        <v/>
      </c>
      <c r="V32" s="969" t="str">
        <f>IF($B32="","",$D32*($F32-1)*CA_discount_factors!U166)</f>
        <v/>
      </c>
      <c r="W32" s="969" t="str">
        <f>IF($B32="","",$D32*($F32-1)*CA_discount_factors!V166)</f>
        <v/>
      </c>
      <c r="X32" s="969" t="str">
        <f>IF($B32="","",$D32*($F32-1)*CA_discount_factors!W166)</f>
        <v/>
      </c>
      <c r="Y32" s="969" t="str">
        <f>IF($B32="","",$D32*($F32-1)*CA_discount_factors!X166)</f>
        <v/>
      </c>
      <c r="Z32" s="969" t="str">
        <f>IF($B32="","",$D32*($F32-1)*CA_discount_factors!Y166)</f>
        <v/>
      </c>
      <c r="AA32" s="969" t="str">
        <f>IF($B32="","",$D32*($F32-1)*CA_discount_factors!Z166)</f>
        <v/>
      </c>
      <c r="AB32" s="969" t="str">
        <f>IF($B32="","",$D32*($F32-1)*CA_discount_factors!AA166)</f>
        <v/>
      </c>
      <c r="AC32" s="969" t="str">
        <f>IF($B32="","",$D32*($F32-1)*CA_discount_factors!AB166)</f>
        <v/>
      </c>
      <c r="AD32" s="969" t="str">
        <f>IF($B32="","",$D32*($F32-1)*CA_discount_factors!AC166)</f>
        <v/>
      </c>
      <c r="AE32" s="969" t="str">
        <f>IF($B32="","",$D32*($F32-1)*CA_discount_factors!AD166)</f>
        <v/>
      </c>
      <c r="AF32" s="969" t="str">
        <f>IF($B32="","",$D32*($F32-1)*CA_discount_factors!AE166)</f>
        <v/>
      </c>
      <c r="AG32" s="969" t="str">
        <f>IF($B32="","",$D32*($F32-1)*CA_discount_factors!AF166)</f>
        <v/>
      </c>
      <c r="AH32" s="969" t="str">
        <f>IF($B32="","",$D32*($F32-1)*CA_discount_factors!AG166)</f>
        <v/>
      </c>
      <c r="AI32" s="969" t="str">
        <f>IF($B32="","",$D32*($F32-1)*CA_discount_factors!AH166)</f>
        <v/>
      </c>
      <c r="AJ32" s="969" t="str">
        <f>IF($B32="","",$D32*($F32-1)*CA_discount_factors!AI166)</f>
        <v/>
      </c>
      <c r="AK32" s="969" t="str">
        <f>IF($B32="","",$D32*($F32-1)*CA_discount_factors!AJ166)</f>
        <v/>
      </c>
      <c r="AL32" s="969" t="str">
        <f>IF($B32="","",$D32*($F32-1)*CA_discount_factors!AK166)</f>
        <v/>
      </c>
      <c r="AM32" s="969" t="str">
        <f>IF($B32="","",$D32*($F32-1)*CA_discount_factors!AL166)</f>
        <v/>
      </c>
      <c r="AN32" s="969" t="str">
        <f>IF($B32="","",$D32*($F32-1)*CA_discount_factors!AM166)</f>
        <v/>
      </c>
      <c r="AO32" s="969" t="str">
        <f>IF($B32="","",$D32*($F32-1)*CA_discount_factors!AN166)</f>
        <v/>
      </c>
      <c r="AP32" s="969" t="str">
        <f>IF($B32="","",$D32*($F32-1)*CA_discount_factors!AO166)</f>
        <v/>
      </c>
      <c r="AQ32" s="969" t="str">
        <f>IF($B32="","",$D32*($F32-1)*CA_discount_factors!AP166)</f>
        <v/>
      </c>
      <c r="AR32" s="969" t="str">
        <f>IF($B32="","",$D32*($F32-1)*CA_discount_factors!AQ166)</f>
        <v/>
      </c>
      <c r="AS32" s="969" t="str">
        <f>IF($B32="","",$D32*($F32-1)*CA_discount_factors!AR166)</f>
        <v/>
      </c>
      <c r="AT32" s="969" t="str">
        <f>IF($B32="","",$D32*($F32-1)*CA_discount_factors!AS166)</f>
        <v/>
      </c>
      <c r="AU32" s="969" t="str">
        <f>IF($B32="","",$D32*($F32-1)*CA_discount_factors!AT166)</f>
        <v/>
      </c>
      <c r="AV32" s="969" t="str">
        <f>IF($B32="","",$D32*($F32-1)*CA_discount_factors!AU166)</f>
        <v/>
      </c>
      <c r="AW32" s="969" t="str">
        <f>IF($B32="","",$D32*($F32-1)*CA_discount_factors!AV166)</f>
        <v/>
      </c>
      <c r="AX32" s="969" t="str">
        <f>IF($B32="","",$D32*($F32-1)*CA_discount_factors!AW166)</f>
        <v/>
      </c>
      <c r="AY32" s="969" t="str">
        <f>IF($B32="","",$D32*($F32-1)*CA_discount_factors!AX166)</f>
        <v/>
      </c>
      <c r="AZ32" s="969" t="str">
        <f>IF($B32="","",$D32*($F32-1)*CA_discount_factors!AY166)</f>
        <v/>
      </c>
      <c r="BA32" s="969" t="str">
        <f>IF($B32="","",$D32*($F32-1)*CA_discount_factors!AZ166)</f>
        <v/>
      </c>
      <c r="BB32" s="969" t="str">
        <f>IF($B32="","",$D32*($F32-1)*CA_discount_factors!BA166)</f>
        <v/>
      </c>
      <c r="BC32" s="969" t="str">
        <f>IF($B32="","",$D32*($F32-1)*CA_discount_factors!BB166)</f>
        <v/>
      </c>
      <c r="BD32" s="969" t="str">
        <f>IF($B32="","",$D32*($F32-1)*CA_discount_factors!BC166)</f>
        <v/>
      </c>
      <c r="BE32" s="970" t="str">
        <f>IF($B32="","",$D32*($F32-1)*CA_discount_factors!BD166)</f>
        <v/>
      </c>
    </row>
    <row r="33" spans="1:57" ht="14.25" customHeight="1" x14ac:dyDescent="0.2">
      <c r="A33" s="513">
        <f t="shared" si="4"/>
        <v>16</v>
      </c>
      <c r="B33" s="18" t="str">
        <v/>
      </c>
      <c r="C33" s="18" t="str">
        <v/>
      </c>
      <c r="D33" s="962">
        <v>0</v>
      </c>
      <c r="E33" s="255">
        <f>CA_reserve_risk!K34</f>
        <v>0.15</v>
      </c>
      <c r="F33" s="648">
        <f t="shared" si="3"/>
        <v>1.4733514255588775</v>
      </c>
      <c r="G33" s="550"/>
      <c r="H33" s="968" t="str">
        <f>IF($B33="","",$D33*($F33-1)*CA_discount_factors!G167)</f>
        <v/>
      </c>
      <c r="I33" s="969" t="str">
        <f>IF($B33="","",$D33*($F33-1)*CA_discount_factors!H167)</f>
        <v/>
      </c>
      <c r="J33" s="969" t="str">
        <f>IF($B33="","",$D33*($F33-1)*CA_discount_factors!I167)</f>
        <v/>
      </c>
      <c r="K33" s="969" t="str">
        <f>IF($B33="","",$D33*($F33-1)*CA_discount_factors!J167)</f>
        <v/>
      </c>
      <c r="L33" s="969" t="str">
        <f>IF($B33="","",$D33*($F33-1)*CA_discount_factors!K167)</f>
        <v/>
      </c>
      <c r="M33" s="969" t="str">
        <f>IF($B33="","",$D33*($F33-1)*CA_discount_factors!L167)</f>
        <v/>
      </c>
      <c r="N33" s="969" t="str">
        <f>IF($B33="","",$D33*($F33-1)*CA_discount_factors!M167)</f>
        <v/>
      </c>
      <c r="O33" s="969" t="str">
        <f>IF($B33="","",$D33*($F33-1)*CA_discount_factors!N167)</f>
        <v/>
      </c>
      <c r="P33" s="969" t="str">
        <f>IF($B33="","",$D33*($F33-1)*CA_discount_factors!O167)</f>
        <v/>
      </c>
      <c r="Q33" s="969" t="str">
        <f>IF($B33="","",$D33*($F33-1)*CA_discount_factors!P167)</f>
        <v/>
      </c>
      <c r="R33" s="969" t="str">
        <f>IF($B33="","",$D33*($F33-1)*CA_discount_factors!Q167)</f>
        <v/>
      </c>
      <c r="S33" s="969" t="str">
        <f>IF($B33="","",$D33*($F33-1)*CA_discount_factors!R167)</f>
        <v/>
      </c>
      <c r="T33" s="969" t="str">
        <f>IF($B33="","",$D33*($F33-1)*CA_discount_factors!S167)</f>
        <v/>
      </c>
      <c r="U33" s="969" t="str">
        <f>IF($B33="","",$D33*($F33-1)*CA_discount_factors!T167)</f>
        <v/>
      </c>
      <c r="V33" s="969" t="str">
        <f>IF($B33="","",$D33*($F33-1)*CA_discount_factors!U167)</f>
        <v/>
      </c>
      <c r="W33" s="969" t="str">
        <f>IF($B33="","",$D33*($F33-1)*CA_discount_factors!V167)</f>
        <v/>
      </c>
      <c r="X33" s="969" t="str">
        <f>IF($B33="","",$D33*($F33-1)*CA_discount_factors!W167)</f>
        <v/>
      </c>
      <c r="Y33" s="969" t="str">
        <f>IF($B33="","",$D33*($F33-1)*CA_discount_factors!X167)</f>
        <v/>
      </c>
      <c r="Z33" s="969" t="str">
        <f>IF($B33="","",$D33*($F33-1)*CA_discount_factors!Y167)</f>
        <v/>
      </c>
      <c r="AA33" s="969" t="str">
        <f>IF($B33="","",$D33*($F33-1)*CA_discount_factors!Z167)</f>
        <v/>
      </c>
      <c r="AB33" s="969" t="str">
        <f>IF($B33="","",$D33*($F33-1)*CA_discount_factors!AA167)</f>
        <v/>
      </c>
      <c r="AC33" s="969" t="str">
        <f>IF($B33="","",$D33*($F33-1)*CA_discount_factors!AB167)</f>
        <v/>
      </c>
      <c r="AD33" s="969" t="str">
        <f>IF($B33="","",$D33*($F33-1)*CA_discount_factors!AC167)</f>
        <v/>
      </c>
      <c r="AE33" s="969" t="str">
        <f>IF($B33="","",$D33*($F33-1)*CA_discount_factors!AD167)</f>
        <v/>
      </c>
      <c r="AF33" s="969" t="str">
        <f>IF($B33="","",$D33*($F33-1)*CA_discount_factors!AE167)</f>
        <v/>
      </c>
      <c r="AG33" s="969" t="str">
        <f>IF($B33="","",$D33*($F33-1)*CA_discount_factors!AF167)</f>
        <v/>
      </c>
      <c r="AH33" s="969" t="str">
        <f>IF($B33="","",$D33*($F33-1)*CA_discount_factors!AG167)</f>
        <v/>
      </c>
      <c r="AI33" s="969" t="str">
        <f>IF($B33="","",$D33*($F33-1)*CA_discount_factors!AH167)</f>
        <v/>
      </c>
      <c r="AJ33" s="969" t="str">
        <f>IF($B33="","",$D33*($F33-1)*CA_discount_factors!AI167)</f>
        <v/>
      </c>
      <c r="AK33" s="969" t="str">
        <f>IF($B33="","",$D33*($F33-1)*CA_discount_factors!AJ167)</f>
        <v/>
      </c>
      <c r="AL33" s="969" t="str">
        <f>IF($B33="","",$D33*($F33-1)*CA_discount_factors!AK167)</f>
        <v/>
      </c>
      <c r="AM33" s="969" t="str">
        <f>IF($B33="","",$D33*($F33-1)*CA_discount_factors!AL167)</f>
        <v/>
      </c>
      <c r="AN33" s="969" t="str">
        <f>IF($B33="","",$D33*($F33-1)*CA_discount_factors!AM167)</f>
        <v/>
      </c>
      <c r="AO33" s="969" t="str">
        <f>IF($B33="","",$D33*($F33-1)*CA_discount_factors!AN167)</f>
        <v/>
      </c>
      <c r="AP33" s="969" t="str">
        <f>IF($B33="","",$D33*($F33-1)*CA_discount_factors!AO167)</f>
        <v/>
      </c>
      <c r="AQ33" s="969" t="str">
        <f>IF($B33="","",$D33*($F33-1)*CA_discount_factors!AP167)</f>
        <v/>
      </c>
      <c r="AR33" s="969" t="str">
        <f>IF($B33="","",$D33*($F33-1)*CA_discount_factors!AQ167)</f>
        <v/>
      </c>
      <c r="AS33" s="969" t="str">
        <f>IF($B33="","",$D33*($F33-1)*CA_discount_factors!AR167)</f>
        <v/>
      </c>
      <c r="AT33" s="969" t="str">
        <f>IF($B33="","",$D33*($F33-1)*CA_discount_factors!AS167)</f>
        <v/>
      </c>
      <c r="AU33" s="969" t="str">
        <f>IF($B33="","",$D33*($F33-1)*CA_discount_factors!AT167)</f>
        <v/>
      </c>
      <c r="AV33" s="969" t="str">
        <f>IF($B33="","",$D33*($F33-1)*CA_discount_factors!AU167)</f>
        <v/>
      </c>
      <c r="AW33" s="969" t="str">
        <f>IF($B33="","",$D33*($F33-1)*CA_discount_factors!AV167)</f>
        <v/>
      </c>
      <c r="AX33" s="969" t="str">
        <f>IF($B33="","",$D33*($F33-1)*CA_discount_factors!AW167)</f>
        <v/>
      </c>
      <c r="AY33" s="969" t="str">
        <f>IF($B33="","",$D33*($F33-1)*CA_discount_factors!AX167)</f>
        <v/>
      </c>
      <c r="AZ33" s="969" t="str">
        <f>IF($B33="","",$D33*($F33-1)*CA_discount_factors!AY167)</f>
        <v/>
      </c>
      <c r="BA33" s="969" t="str">
        <f>IF($B33="","",$D33*($F33-1)*CA_discount_factors!AZ167)</f>
        <v/>
      </c>
      <c r="BB33" s="969" t="str">
        <f>IF($B33="","",$D33*($F33-1)*CA_discount_factors!BA167)</f>
        <v/>
      </c>
      <c r="BC33" s="969" t="str">
        <f>IF($B33="","",$D33*($F33-1)*CA_discount_factors!BB167)</f>
        <v/>
      </c>
      <c r="BD33" s="969" t="str">
        <f>IF($B33="","",$D33*($F33-1)*CA_discount_factors!BC167)</f>
        <v/>
      </c>
      <c r="BE33" s="970" t="str">
        <f>IF($B33="","",$D33*($F33-1)*CA_discount_factors!BD167)</f>
        <v/>
      </c>
    </row>
    <row r="34" spans="1:57" ht="14.25" customHeight="1" x14ac:dyDescent="0.2">
      <c r="A34" s="513">
        <f t="shared" si="4"/>
        <v>17</v>
      </c>
      <c r="B34" s="18" t="str">
        <v/>
      </c>
      <c r="C34" s="18" t="str">
        <v/>
      </c>
      <c r="D34" s="962">
        <v>0</v>
      </c>
      <c r="E34" s="255">
        <f>CA_reserve_risk!K35</f>
        <v>0.15</v>
      </c>
      <c r="F34" s="648">
        <f t="shared" si="3"/>
        <v>1.4733514255588775</v>
      </c>
      <c r="G34" s="550"/>
      <c r="H34" s="968" t="str">
        <f>IF($B34="","",$D34*($F34-1)*CA_discount_factors!G168)</f>
        <v/>
      </c>
      <c r="I34" s="969" t="str">
        <f>IF($B34="","",$D34*($F34-1)*CA_discount_factors!H168)</f>
        <v/>
      </c>
      <c r="J34" s="969" t="str">
        <f>IF($B34="","",$D34*($F34-1)*CA_discount_factors!I168)</f>
        <v/>
      </c>
      <c r="K34" s="969" t="str">
        <f>IF($B34="","",$D34*($F34-1)*CA_discount_factors!J168)</f>
        <v/>
      </c>
      <c r="L34" s="969" t="str">
        <f>IF($B34="","",$D34*($F34-1)*CA_discount_factors!K168)</f>
        <v/>
      </c>
      <c r="M34" s="969" t="str">
        <f>IF($B34="","",$D34*($F34-1)*CA_discount_factors!L168)</f>
        <v/>
      </c>
      <c r="N34" s="969" t="str">
        <f>IF($B34="","",$D34*($F34-1)*CA_discount_factors!M168)</f>
        <v/>
      </c>
      <c r="O34" s="969" t="str">
        <f>IF($B34="","",$D34*($F34-1)*CA_discount_factors!N168)</f>
        <v/>
      </c>
      <c r="P34" s="969" t="str">
        <f>IF($B34="","",$D34*($F34-1)*CA_discount_factors!O168)</f>
        <v/>
      </c>
      <c r="Q34" s="969" t="str">
        <f>IF($B34="","",$D34*($F34-1)*CA_discount_factors!P168)</f>
        <v/>
      </c>
      <c r="R34" s="969" t="str">
        <f>IF($B34="","",$D34*($F34-1)*CA_discount_factors!Q168)</f>
        <v/>
      </c>
      <c r="S34" s="969" t="str">
        <f>IF($B34="","",$D34*($F34-1)*CA_discount_factors!R168)</f>
        <v/>
      </c>
      <c r="T34" s="969" t="str">
        <f>IF($B34="","",$D34*($F34-1)*CA_discount_factors!S168)</f>
        <v/>
      </c>
      <c r="U34" s="969" t="str">
        <f>IF($B34="","",$D34*($F34-1)*CA_discount_factors!T168)</f>
        <v/>
      </c>
      <c r="V34" s="969" t="str">
        <f>IF($B34="","",$D34*($F34-1)*CA_discount_factors!U168)</f>
        <v/>
      </c>
      <c r="W34" s="969" t="str">
        <f>IF($B34="","",$D34*($F34-1)*CA_discount_factors!V168)</f>
        <v/>
      </c>
      <c r="X34" s="969" t="str">
        <f>IF($B34="","",$D34*($F34-1)*CA_discount_factors!W168)</f>
        <v/>
      </c>
      <c r="Y34" s="969" t="str">
        <f>IF($B34="","",$D34*($F34-1)*CA_discount_factors!X168)</f>
        <v/>
      </c>
      <c r="Z34" s="969" t="str">
        <f>IF($B34="","",$D34*($F34-1)*CA_discount_factors!Y168)</f>
        <v/>
      </c>
      <c r="AA34" s="969" t="str">
        <f>IF($B34="","",$D34*($F34-1)*CA_discount_factors!Z168)</f>
        <v/>
      </c>
      <c r="AB34" s="969" t="str">
        <f>IF($B34="","",$D34*($F34-1)*CA_discount_factors!AA168)</f>
        <v/>
      </c>
      <c r="AC34" s="969" t="str">
        <f>IF($B34="","",$D34*($F34-1)*CA_discount_factors!AB168)</f>
        <v/>
      </c>
      <c r="AD34" s="969" t="str">
        <f>IF($B34="","",$D34*($F34-1)*CA_discount_factors!AC168)</f>
        <v/>
      </c>
      <c r="AE34" s="969" t="str">
        <f>IF($B34="","",$D34*($F34-1)*CA_discount_factors!AD168)</f>
        <v/>
      </c>
      <c r="AF34" s="969" t="str">
        <f>IF($B34="","",$D34*($F34-1)*CA_discount_factors!AE168)</f>
        <v/>
      </c>
      <c r="AG34" s="969" t="str">
        <f>IF($B34="","",$D34*($F34-1)*CA_discount_factors!AF168)</f>
        <v/>
      </c>
      <c r="AH34" s="969" t="str">
        <f>IF($B34="","",$D34*($F34-1)*CA_discount_factors!AG168)</f>
        <v/>
      </c>
      <c r="AI34" s="969" t="str">
        <f>IF($B34="","",$D34*($F34-1)*CA_discount_factors!AH168)</f>
        <v/>
      </c>
      <c r="AJ34" s="969" t="str">
        <f>IF($B34="","",$D34*($F34-1)*CA_discount_factors!AI168)</f>
        <v/>
      </c>
      <c r="AK34" s="969" t="str">
        <f>IF($B34="","",$D34*($F34-1)*CA_discount_factors!AJ168)</f>
        <v/>
      </c>
      <c r="AL34" s="969" t="str">
        <f>IF($B34="","",$D34*($F34-1)*CA_discount_factors!AK168)</f>
        <v/>
      </c>
      <c r="AM34" s="969" t="str">
        <f>IF($B34="","",$D34*($F34-1)*CA_discount_factors!AL168)</f>
        <v/>
      </c>
      <c r="AN34" s="969" t="str">
        <f>IF($B34="","",$D34*($F34-1)*CA_discount_factors!AM168)</f>
        <v/>
      </c>
      <c r="AO34" s="969" t="str">
        <f>IF($B34="","",$D34*($F34-1)*CA_discount_factors!AN168)</f>
        <v/>
      </c>
      <c r="AP34" s="969" t="str">
        <f>IF($B34="","",$D34*($F34-1)*CA_discount_factors!AO168)</f>
        <v/>
      </c>
      <c r="AQ34" s="969" t="str">
        <f>IF($B34="","",$D34*($F34-1)*CA_discount_factors!AP168)</f>
        <v/>
      </c>
      <c r="AR34" s="969" t="str">
        <f>IF($B34="","",$D34*($F34-1)*CA_discount_factors!AQ168)</f>
        <v/>
      </c>
      <c r="AS34" s="969" t="str">
        <f>IF($B34="","",$D34*($F34-1)*CA_discount_factors!AR168)</f>
        <v/>
      </c>
      <c r="AT34" s="969" t="str">
        <f>IF($B34="","",$D34*($F34-1)*CA_discount_factors!AS168)</f>
        <v/>
      </c>
      <c r="AU34" s="969" t="str">
        <f>IF($B34="","",$D34*($F34-1)*CA_discount_factors!AT168)</f>
        <v/>
      </c>
      <c r="AV34" s="969" t="str">
        <f>IF($B34="","",$D34*($F34-1)*CA_discount_factors!AU168)</f>
        <v/>
      </c>
      <c r="AW34" s="969" t="str">
        <f>IF($B34="","",$D34*($F34-1)*CA_discount_factors!AV168)</f>
        <v/>
      </c>
      <c r="AX34" s="969" t="str">
        <f>IF($B34="","",$D34*($F34-1)*CA_discount_factors!AW168)</f>
        <v/>
      </c>
      <c r="AY34" s="969" t="str">
        <f>IF($B34="","",$D34*($F34-1)*CA_discount_factors!AX168)</f>
        <v/>
      </c>
      <c r="AZ34" s="969" t="str">
        <f>IF($B34="","",$D34*($F34-1)*CA_discount_factors!AY168)</f>
        <v/>
      </c>
      <c r="BA34" s="969" t="str">
        <f>IF($B34="","",$D34*($F34-1)*CA_discount_factors!AZ168)</f>
        <v/>
      </c>
      <c r="BB34" s="969" t="str">
        <f>IF($B34="","",$D34*($F34-1)*CA_discount_factors!BA168)</f>
        <v/>
      </c>
      <c r="BC34" s="969" t="str">
        <f>IF($B34="","",$D34*($F34-1)*CA_discount_factors!BB168)</f>
        <v/>
      </c>
      <c r="BD34" s="969" t="str">
        <f>IF($B34="","",$D34*($F34-1)*CA_discount_factors!BC168)</f>
        <v/>
      </c>
      <c r="BE34" s="970" t="str">
        <f>IF($B34="","",$D34*($F34-1)*CA_discount_factors!BD168)</f>
        <v/>
      </c>
    </row>
    <row r="35" spans="1:57" ht="14.25" customHeight="1" x14ac:dyDescent="0.2">
      <c r="A35" s="513">
        <f t="shared" si="4"/>
        <v>18</v>
      </c>
      <c r="B35" s="18" t="str">
        <v/>
      </c>
      <c r="C35" s="18" t="str">
        <v/>
      </c>
      <c r="D35" s="962">
        <v>0</v>
      </c>
      <c r="E35" s="255">
        <f>CA_reserve_risk!K36</f>
        <v>0.15</v>
      </c>
      <c r="F35" s="648">
        <f t="shared" si="3"/>
        <v>1.4733514255588775</v>
      </c>
      <c r="G35" s="550"/>
      <c r="H35" s="968" t="str">
        <f>IF($B35="","",$D35*($F35-1)*CA_discount_factors!G169)</f>
        <v/>
      </c>
      <c r="I35" s="969" t="str">
        <f>IF($B35="","",$D35*($F35-1)*CA_discount_factors!H169)</f>
        <v/>
      </c>
      <c r="J35" s="969" t="str">
        <f>IF($B35="","",$D35*($F35-1)*CA_discount_factors!I169)</f>
        <v/>
      </c>
      <c r="K35" s="969" t="str">
        <f>IF($B35="","",$D35*($F35-1)*CA_discount_factors!J169)</f>
        <v/>
      </c>
      <c r="L35" s="969" t="str">
        <f>IF($B35="","",$D35*($F35-1)*CA_discount_factors!K169)</f>
        <v/>
      </c>
      <c r="M35" s="969" t="str">
        <f>IF($B35="","",$D35*($F35-1)*CA_discount_factors!L169)</f>
        <v/>
      </c>
      <c r="N35" s="969" t="str">
        <f>IF($B35="","",$D35*($F35-1)*CA_discount_factors!M169)</f>
        <v/>
      </c>
      <c r="O35" s="969" t="str">
        <f>IF($B35="","",$D35*($F35-1)*CA_discount_factors!N169)</f>
        <v/>
      </c>
      <c r="P35" s="969" t="str">
        <f>IF($B35="","",$D35*($F35-1)*CA_discount_factors!O169)</f>
        <v/>
      </c>
      <c r="Q35" s="969" t="str">
        <f>IF($B35="","",$D35*($F35-1)*CA_discount_factors!P169)</f>
        <v/>
      </c>
      <c r="R35" s="969" t="str">
        <f>IF($B35="","",$D35*($F35-1)*CA_discount_factors!Q169)</f>
        <v/>
      </c>
      <c r="S35" s="969" t="str">
        <f>IF($B35="","",$D35*($F35-1)*CA_discount_factors!R169)</f>
        <v/>
      </c>
      <c r="T35" s="969" t="str">
        <f>IF($B35="","",$D35*($F35-1)*CA_discount_factors!S169)</f>
        <v/>
      </c>
      <c r="U35" s="969" t="str">
        <f>IF($B35="","",$D35*($F35-1)*CA_discount_factors!T169)</f>
        <v/>
      </c>
      <c r="V35" s="969" t="str">
        <f>IF($B35="","",$D35*($F35-1)*CA_discount_factors!U169)</f>
        <v/>
      </c>
      <c r="W35" s="969" t="str">
        <f>IF($B35="","",$D35*($F35-1)*CA_discount_factors!V169)</f>
        <v/>
      </c>
      <c r="X35" s="969" t="str">
        <f>IF($B35="","",$D35*($F35-1)*CA_discount_factors!W169)</f>
        <v/>
      </c>
      <c r="Y35" s="969" t="str">
        <f>IF($B35="","",$D35*($F35-1)*CA_discount_factors!X169)</f>
        <v/>
      </c>
      <c r="Z35" s="969" t="str">
        <f>IF($B35="","",$D35*($F35-1)*CA_discount_factors!Y169)</f>
        <v/>
      </c>
      <c r="AA35" s="969" t="str">
        <f>IF($B35="","",$D35*($F35-1)*CA_discount_factors!Z169)</f>
        <v/>
      </c>
      <c r="AB35" s="969" t="str">
        <f>IF($B35="","",$D35*($F35-1)*CA_discount_factors!AA169)</f>
        <v/>
      </c>
      <c r="AC35" s="969" t="str">
        <f>IF($B35="","",$D35*($F35-1)*CA_discount_factors!AB169)</f>
        <v/>
      </c>
      <c r="AD35" s="969" t="str">
        <f>IF($B35="","",$D35*($F35-1)*CA_discount_factors!AC169)</f>
        <v/>
      </c>
      <c r="AE35" s="969" t="str">
        <f>IF($B35="","",$D35*($F35-1)*CA_discount_factors!AD169)</f>
        <v/>
      </c>
      <c r="AF35" s="969" t="str">
        <f>IF($B35="","",$D35*($F35-1)*CA_discount_factors!AE169)</f>
        <v/>
      </c>
      <c r="AG35" s="969" t="str">
        <f>IF($B35="","",$D35*($F35-1)*CA_discount_factors!AF169)</f>
        <v/>
      </c>
      <c r="AH35" s="969" t="str">
        <f>IF($B35="","",$D35*($F35-1)*CA_discount_factors!AG169)</f>
        <v/>
      </c>
      <c r="AI35" s="969" t="str">
        <f>IF($B35="","",$D35*($F35-1)*CA_discount_factors!AH169)</f>
        <v/>
      </c>
      <c r="AJ35" s="969" t="str">
        <f>IF($B35="","",$D35*($F35-1)*CA_discount_factors!AI169)</f>
        <v/>
      </c>
      <c r="AK35" s="969" t="str">
        <f>IF($B35="","",$D35*($F35-1)*CA_discount_factors!AJ169)</f>
        <v/>
      </c>
      <c r="AL35" s="969" t="str">
        <f>IF($B35="","",$D35*($F35-1)*CA_discount_factors!AK169)</f>
        <v/>
      </c>
      <c r="AM35" s="969" t="str">
        <f>IF($B35="","",$D35*($F35-1)*CA_discount_factors!AL169)</f>
        <v/>
      </c>
      <c r="AN35" s="969" t="str">
        <f>IF($B35="","",$D35*($F35-1)*CA_discount_factors!AM169)</f>
        <v/>
      </c>
      <c r="AO35" s="969" t="str">
        <f>IF($B35="","",$D35*($F35-1)*CA_discount_factors!AN169)</f>
        <v/>
      </c>
      <c r="AP35" s="969" t="str">
        <f>IF($B35="","",$D35*($F35-1)*CA_discount_factors!AO169)</f>
        <v/>
      </c>
      <c r="AQ35" s="969" t="str">
        <f>IF($B35="","",$D35*($F35-1)*CA_discount_factors!AP169)</f>
        <v/>
      </c>
      <c r="AR35" s="969" t="str">
        <f>IF($B35="","",$D35*($F35-1)*CA_discount_factors!AQ169)</f>
        <v/>
      </c>
      <c r="AS35" s="969" t="str">
        <f>IF($B35="","",$D35*($F35-1)*CA_discount_factors!AR169)</f>
        <v/>
      </c>
      <c r="AT35" s="969" t="str">
        <f>IF($B35="","",$D35*($F35-1)*CA_discount_factors!AS169)</f>
        <v/>
      </c>
      <c r="AU35" s="969" t="str">
        <f>IF($B35="","",$D35*($F35-1)*CA_discount_factors!AT169)</f>
        <v/>
      </c>
      <c r="AV35" s="969" t="str">
        <f>IF($B35="","",$D35*($F35-1)*CA_discount_factors!AU169)</f>
        <v/>
      </c>
      <c r="AW35" s="969" t="str">
        <f>IF($B35="","",$D35*($F35-1)*CA_discount_factors!AV169)</f>
        <v/>
      </c>
      <c r="AX35" s="969" t="str">
        <f>IF($B35="","",$D35*($F35-1)*CA_discount_factors!AW169)</f>
        <v/>
      </c>
      <c r="AY35" s="969" t="str">
        <f>IF($B35="","",$D35*($F35-1)*CA_discount_factors!AX169)</f>
        <v/>
      </c>
      <c r="AZ35" s="969" t="str">
        <f>IF($B35="","",$D35*($F35-1)*CA_discount_factors!AY169)</f>
        <v/>
      </c>
      <c r="BA35" s="969" t="str">
        <f>IF($B35="","",$D35*($F35-1)*CA_discount_factors!AZ169)</f>
        <v/>
      </c>
      <c r="BB35" s="969" t="str">
        <f>IF($B35="","",$D35*($F35-1)*CA_discount_factors!BA169)</f>
        <v/>
      </c>
      <c r="BC35" s="969" t="str">
        <f>IF($B35="","",$D35*($F35-1)*CA_discount_factors!BB169)</f>
        <v/>
      </c>
      <c r="BD35" s="969" t="str">
        <f>IF($B35="","",$D35*($F35-1)*CA_discount_factors!BC169)</f>
        <v/>
      </c>
      <c r="BE35" s="970" t="str">
        <f>IF($B35="","",$D35*($F35-1)*CA_discount_factors!BD169)</f>
        <v/>
      </c>
    </row>
    <row r="36" spans="1:57" ht="14.25" customHeight="1" x14ac:dyDescent="0.2">
      <c r="A36" s="513">
        <f t="shared" si="4"/>
        <v>19</v>
      </c>
      <c r="B36" s="18" t="str">
        <v/>
      </c>
      <c r="C36" s="18" t="str">
        <v/>
      </c>
      <c r="D36" s="962">
        <v>0</v>
      </c>
      <c r="E36" s="255">
        <f>CA_reserve_risk!K37</f>
        <v>0.15</v>
      </c>
      <c r="F36" s="648">
        <f t="shared" si="3"/>
        <v>1.4733514255588775</v>
      </c>
      <c r="G36" s="550"/>
      <c r="H36" s="968" t="str">
        <f>IF($B36="","",$D36*($F36-1)*CA_discount_factors!G170)</f>
        <v/>
      </c>
      <c r="I36" s="969" t="str">
        <f>IF($B36="","",$D36*($F36-1)*CA_discount_factors!H170)</f>
        <v/>
      </c>
      <c r="J36" s="969" t="str">
        <f>IF($B36="","",$D36*($F36-1)*CA_discount_factors!I170)</f>
        <v/>
      </c>
      <c r="K36" s="969" t="str">
        <f>IF($B36="","",$D36*($F36-1)*CA_discount_factors!J170)</f>
        <v/>
      </c>
      <c r="L36" s="969" t="str">
        <f>IF($B36="","",$D36*($F36-1)*CA_discount_factors!K170)</f>
        <v/>
      </c>
      <c r="M36" s="969" t="str">
        <f>IF($B36="","",$D36*($F36-1)*CA_discount_factors!L170)</f>
        <v/>
      </c>
      <c r="N36" s="969" t="str">
        <f>IF($B36="","",$D36*($F36-1)*CA_discount_factors!M170)</f>
        <v/>
      </c>
      <c r="O36" s="969" t="str">
        <f>IF($B36="","",$D36*($F36-1)*CA_discount_factors!N170)</f>
        <v/>
      </c>
      <c r="P36" s="969" t="str">
        <f>IF($B36="","",$D36*($F36-1)*CA_discount_factors!O170)</f>
        <v/>
      </c>
      <c r="Q36" s="969" t="str">
        <f>IF($B36="","",$D36*($F36-1)*CA_discount_factors!P170)</f>
        <v/>
      </c>
      <c r="R36" s="969" t="str">
        <f>IF($B36="","",$D36*($F36-1)*CA_discount_factors!Q170)</f>
        <v/>
      </c>
      <c r="S36" s="969" t="str">
        <f>IF($B36="","",$D36*($F36-1)*CA_discount_factors!R170)</f>
        <v/>
      </c>
      <c r="T36" s="969" t="str">
        <f>IF($B36="","",$D36*($F36-1)*CA_discount_factors!S170)</f>
        <v/>
      </c>
      <c r="U36" s="969" t="str">
        <f>IF($B36="","",$D36*($F36-1)*CA_discount_factors!T170)</f>
        <v/>
      </c>
      <c r="V36" s="969" t="str">
        <f>IF($B36="","",$D36*($F36-1)*CA_discount_factors!U170)</f>
        <v/>
      </c>
      <c r="W36" s="969" t="str">
        <f>IF($B36="","",$D36*($F36-1)*CA_discount_factors!V170)</f>
        <v/>
      </c>
      <c r="X36" s="969" t="str">
        <f>IF($B36="","",$D36*($F36-1)*CA_discount_factors!W170)</f>
        <v/>
      </c>
      <c r="Y36" s="969" t="str">
        <f>IF($B36="","",$D36*($F36-1)*CA_discount_factors!X170)</f>
        <v/>
      </c>
      <c r="Z36" s="969" t="str">
        <f>IF($B36="","",$D36*($F36-1)*CA_discount_factors!Y170)</f>
        <v/>
      </c>
      <c r="AA36" s="969" t="str">
        <f>IF($B36="","",$D36*($F36-1)*CA_discount_factors!Z170)</f>
        <v/>
      </c>
      <c r="AB36" s="969" t="str">
        <f>IF($B36="","",$D36*($F36-1)*CA_discount_factors!AA170)</f>
        <v/>
      </c>
      <c r="AC36" s="969" t="str">
        <f>IF($B36="","",$D36*($F36-1)*CA_discount_factors!AB170)</f>
        <v/>
      </c>
      <c r="AD36" s="969" t="str">
        <f>IF($B36="","",$D36*($F36-1)*CA_discount_factors!AC170)</f>
        <v/>
      </c>
      <c r="AE36" s="969" t="str">
        <f>IF($B36="","",$D36*($F36-1)*CA_discount_factors!AD170)</f>
        <v/>
      </c>
      <c r="AF36" s="969" t="str">
        <f>IF($B36="","",$D36*($F36-1)*CA_discount_factors!AE170)</f>
        <v/>
      </c>
      <c r="AG36" s="969" t="str">
        <f>IF($B36="","",$D36*($F36-1)*CA_discount_factors!AF170)</f>
        <v/>
      </c>
      <c r="AH36" s="969" t="str">
        <f>IF($B36="","",$D36*($F36-1)*CA_discount_factors!AG170)</f>
        <v/>
      </c>
      <c r="AI36" s="969" t="str">
        <f>IF($B36="","",$D36*($F36-1)*CA_discount_factors!AH170)</f>
        <v/>
      </c>
      <c r="AJ36" s="969" t="str">
        <f>IF($B36="","",$D36*($F36-1)*CA_discount_factors!AI170)</f>
        <v/>
      </c>
      <c r="AK36" s="969" t="str">
        <f>IF($B36="","",$D36*($F36-1)*CA_discount_factors!AJ170)</f>
        <v/>
      </c>
      <c r="AL36" s="969" t="str">
        <f>IF($B36="","",$D36*($F36-1)*CA_discount_factors!AK170)</f>
        <v/>
      </c>
      <c r="AM36" s="969" t="str">
        <f>IF($B36="","",$D36*($F36-1)*CA_discount_factors!AL170)</f>
        <v/>
      </c>
      <c r="AN36" s="969" t="str">
        <f>IF($B36="","",$D36*($F36-1)*CA_discount_factors!AM170)</f>
        <v/>
      </c>
      <c r="AO36" s="969" t="str">
        <f>IF($B36="","",$D36*($F36-1)*CA_discount_factors!AN170)</f>
        <v/>
      </c>
      <c r="AP36" s="969" t="str">
        <f>IF($B36="","",$D36*($F36-1)*CA_discount_factors!AO170)</f>
        <v/>
      </c>
      <c r="AQ36" s="969" t="str">
        <f>IF($B36="","",$D36*($F36-1)*CA_discount_factors!AP170)</f>
        <v/>
      </c>
      <c r="AR36" s="969" t="str">
        <f>IF($B36="","",$D36*($F36-1)*CA_discount_factors!AQ170)</f>
        <v/>
      </c>
      <c r="AS36" s="969" t="str">
        <f>IF($B36="","",$D36*($F36-1)*CA_discount_factors!AR170)</f>
        <v/>
      </c>
      <c r="AT36" s="969" t="str">
        <f>IF($B36="","",$D36*($F36-1)*CA_discount_factors!AS170)</f>
        <v/>
      </c>
      <c r="AU36" s="969" t="str">
        <f>IF($B36="","",$D36*($F36-1)*CA_discount_factors!AT170)</f>
        <v/>
      </c>
      <c r="AV36" s="969" t="str">
        <f>IF($B36="","",$D36*($F36-1)*CA_discount_factors!AU170)</f>
        <v/>
      </c>
      <c r="AW36" s="969" t="str">
        <f>IF($B36="","",$D36*($F36-1)*CA_discount_factors!AV170)</f>
        <v/>
      </c>
      <c r="AX36" s="969" t="str">
        <f>IF($B36="","",$D36*($F36-1)*CA_discount_factors!AW170)</f>
        <v/>
      </c>
      <c r="AY36" s="969" t="str">
        <f>IF($B36="","",$D36*($F36-1)*CA_discount_factors!AX170)</f>
        <v/>
      </c>
      <c r="AZ36" s="969" t="str">
        <f>IF($B36="","",$D36*($F36-1)*CA_discount_factors!AY170)</f>
        <v/>
      </c>
      <c r="BA36" s="969" t="str">
        <f>IF($B36="","",$D36*($F36-1)*CA_discount_factors!AZ170)</f>
        <v/>
      </c>
      <c r="BB36" s="969" t="str">
        <f>IF($B36="","",$D36*($F36-1)*CA_discount_factors!BA170)</f>
        <v/>
      </c>
      <c r="BC36" s="969" t="str">
        <f>IF($B36="","",$D36*($F36-1)*CA_discount_factors!BB170)</f>
        <v/>
      </c>
      <c r="BD36" s="969" t="str">
        <f>IF($B36="","",$D36*($F36-1)*CA_discount_factors!BC170)</f>
        <v/>
      </c>
      <c r="BE36" s="970" t="str">
        <f>IF($B36="","",$D36*($F36-1)*CA_discount_factors!BD170)</f>
        <v/>
      </c>
    </row>
    <row r="37" spans="1:57" ht="14.25" customHeight="1" x14ac:dyDescent="0.2">
      <c r="A37" s="513">
        <f t="shared" si="4"/>
        <v>20</v>
      </c>
      <c r="B37" s="18" t="str">
        <v/>
      </c>
      <c r="C37" s="18" t="str">
        <v/>
      </c>
      <c r="D37" s="962">
        <v>0</v>
      </c>
      <c r="E37" s="255">
        <f>CA_reserve_risk!K38</f>
        <v>0.15</v>
      </c>
      <c r="F37" s="648">
        <f t="shared" si="3"/>
        <v>1.4733514255588775</v>
      </c>
      <c r="G37" s="550"/>
      <c r="H37" s="968" t="str">
        <f>IF($B37="","",$D37*($F37-1)*CA_discount_factors!G171)</f>
        <v/>
      </c>
      <c r="I37" s="969" t="str">
        <f>IF($B37="","",$D37*($F37-1)*CA_discount_factors!H171)</f>
        <v/>
      </c>
      <c r="J37" s="969" t="str">
        <f>IF($B37="","",$D37*($F37-1)*CA_discount_factors!I171)</f>
        <v/>
      </c>
      <c r="K37" s="969" t="str">
        <f>IF($B37="","",$D37*($F37-1)*CA_discount_factors!J171)</f>
        <v/>
      </c>
      <c r="L37" s="969" t="str">
        <f>IF($B37="","",$D37*($F37-1)*CA_discount_factors!K171)</f>
        <v/>
      </c>
      <c r="M37" s="969" t="str">
        <f>IF($B37="","",$D37*($F37-1)*CA_discount_factors!L171)</f>
        <v/>
      </c>
      <c r="N37" s="969" t="str">
        <f>IF($B37="","",$D37*($F37-1)*CA_discount_factors!M171)</f>
        <v/>
      </c>
      <c r="O37" s="969" t="str">
        <f>IF($B37="","",$D37*($F37-1)*CA_discount_factors!N171)</f>
        <v/>
      </c>
      <c r="P37" s="969" t="str">
        <f>IF($B37="","",$D37*($F37-1)*CA_discount_factors!O171)</f>
        <v/>
      </c>
      <c r="Q37" s="969" t="str">
        <f>IF($B37="","",$D37*($F37-1)*CA_discount_factors!P171)</f>
        <v/>
      </c>
      <c r="R37" s="969" t="str">
        <f>IF($B37="","",$D37*($F37-1)*CA_discount_factors!Q171)</f>
        <v/>
      </c>
      <c r="S37" s="969" t="str">
        <f>IF($B37="","",$D37*($F37-1)*CA_discount_factors!R171)</f>
        <v/>
      </c>
      <c r="T37" s="969" t="str">
        <f>IF($B37="","",$D37*($F37-1)*CA_discount_factors!S171)</f>
        <v/>
      </c>
      <c r="U37" s="969" t="str">
        <f>IF($B37="","",$D37*($F37-1)*CA_discount_factors!T171)</f>
        <v/>
      </c>
      <c r="V37" s="969" t="str">
        <f>IF($B37="","",$D37*($F37-1)*CA_discount_factors!U171)</f>
        <v/>
      </c>
      <c r="W37" s="969" t="str">
        <f>IF($B37="","",$D37*($F37-1)*CA_discount_factors!V171)</f>
        <v/>
      </c>
      <c r="X37" s="969" t="str">
        <f>IF($B37="","",$D37*($F37-1)*CA_discount_factors!W171)</f>
        <v/>
      </c>
      <c r="Y37" s="969" t="str">
        <f>IF($B37="","",$D37*($F37-1)*CA_discount_factors!X171)</f>
        <v/>
      </c>
      <c r="Z37" s="969" t="str">
        <f>IF($B37="","",$D37*($F37-1)*CA_discount_factors!Y171)</f>
        <v/>
      </c>
      <c r="AA37" s="969" t="str">
        <f>IF($B37="","",$D37*($F37-1)*CA_discount_factors!Z171)</f>
        <v/>
      </c>
      <c r="AB37" s="969" t="str">
        <f>IF($B37="","",$D37*($F37-1)*CA_discount_factors!AA171)</f>
        <v/>
      </c>
      <c r="AC37" s="969" t="str">
        <f>IF($B37="","",$D37*($F37-1)*CA_discount_factors!AB171)</f>
        <v/>
      </c>
      <c r="AD37" s="969" t="str">
        <f>IF($B37="","",$D37*($F37-1)*CA_discount_factors!AC171)</f>
        <v/>
      </c>
      <c r="AE37" s="969" t="str">
        <f>IF($B37="","",$D37*($F37-1)*CA_discount_factors!AD171)</f>
        <v/>
      </c>
      <c r="AF37" s="969" t="str">
        <f>IF($B37="","",$D37*($F37-1)*CA_discount_factors!AE171)</f>
        <v/>
      </c>
      <c r="AG37" s="969" t="str">
        <f>IF($B37="","",$D37*($F37-1)*CA_discount_factors!AF171)</f>
        <v/>
      </c>
      <c r="AH37" s="969" t="str">
        <f>IF($B37="","",$D37*($F37-1)*CA_discount_factors!AG171)</f>
        <v/>
      </c>
      <c r="AI37" s="969" t="str">
        <f>IF($B37="","",$D37*($F37-1)*CA_discount_factors!AH171)</f>
        <v/>
      </c>
      <c r="AJ37" s="969" t="str">
        <f>IF($B37="","",$D37*($F37-1)*CA_discount_factors!AI171)</f>
        <v/>
      </c>
      <c r="AK37" s="969" t="str">
        <f>IF($B37="","",$D37*($F37-1)*CA_discount_factors!AJ171)</f>
        <v/>
      </c>
      <c r="AL37" s="969" t="str">
        <f>IF($B37="","",$D37*($F37-1)*CA_discount_factors!AK171)</f>
        <v/>
      </c>
      <c r="AM37" s="969" t="str">
        <f>IF($B37="","",$D37*($F37-1)*CA_discount_factors!AL171)</f>
        <v/>
      </c>
      <c r="AN37" s="969" t="str">
        <f>IF($B37="","",$D37*($F37-1)*CA_discount_factors!AM171)</f>
        <v/>
      </c>
      <c r="AO37" s="969" t="str">
        <f>IF($B37="","",$D37*($F37-1)*CA_discount_factors!AN171)</f>
        <v/>
      </c>
      <c r="AP37" s="969" t="str">
        <f>IF($B37="","",$D37*($F37-1)*CA_discount_factors!AO171)</f>
        <v/>
      </c>
      <c r="AQ37" s="969" t="str">
        <f>IF($B37="","",$D37*($F37-1)*CA_discount_factors!AP171)</f>
        <v/>
      </c>
      <c r="AR37" s="969" t="str">
        <f>IF($B37="","",$D37*($F37-1)*CA_discount_factors!AQ171)</f>
        <v/>
      </c>
      <c r="AS37" s="969" t="str">
        <f>IF($B37="","",$D37*($F37-1)*CA_discount_factors!AR171)</f>
        <v/>
      </c>
      <c r="AT37" s="969" t="str">
        <f>IF($B37="","",$D37*($F37-1)*CA_discount_factors!AS171)</f>
        <v/>
      </c>
      <c r="AU37" s="969" t="str">
        <f>IF($B37="","",$D37*($F37-1)*CA_discount_factors!AT171)</f>
        <v/>
      </c>
      <c r="AV37" s="969" t="str">
        <f>IF($B37="","",$D37*($F37-1)*CA_discount_factors!AU171)</f>
        <v/>
      </c>
      <c r="AW37" s="969" t="str">
        <f>IF($B37="","",$D37*($F37-1)*CA_discount_factors!AV171)</f>
        <v/>
      </c>
      <c r="AX37" s="969" t="str">
        <f>IF($B37="","",$D37*($F37-1)*CA_discount_factors!AW171)</f>
        <v/>
      </c>
      <c r="AY37" s="969" t="str">
        <f>IF($B37="","",$D37*($F37-1)*CA_discount_factors!AX171)</f>
        <v/>
      </c>
      <c r="AZ37" s="969" t="str">
        <f>IF($B37="","",$D37*($F37-1)*CA_discount_factors!AY171)</f>
        <v/>
      </c>
      <c r="BA37" s="969" t="str">
        <f>IF($B37="","",$D37*($F37-1)*CA_discount_factors!AZ171)</f>
        <v/>
      </c>
      <c r="BB37" s="969" t="str">
        <f>IF($B37="","",$D37*($F37-1)*CA_discount_factors!BA171)</f>
        <v/>
      </c>
      <c r="BC37" s="969" t="str">
        <f>IF($B37="","",$D37*($F37-1)*CA_discount_factors!BB171)</f>
        <v/>
      </c>
      <c r="BD37" s="969" t="str">
        <f>IF($B37="","",$D37*($F37-1)*CA_discount_factors!BC171)</f>
        <v/>
      </c>
      <c r="BE37" s="970" t="str">
        <f>IF($B37="","",$D37*($F37-1)*CA_discount_factors!BD171)</f>
        <v/>
      </c>
    </row>
    <row r="38" spans="1:57" ht="14.25" customHeight="1" x14ac:dyDescent="0.2">
      <c r="A38" s="513">
        <f t="shared" si="4"/>
        <v>21</v>
      </c>
      <c r="B38" s="18" t="str">
        <v/>
      </c>
      <c r="C38" s="18" t="str">
        <v/>
      </c>
      <c r="D38" s="962">
        <v>0</v>
      </c>
      <c r="E38" s="255">
        <f>CA_reserve_risk!K39</f>
        <v>0.15</v>
      </c>
      <c r="F38" s="648">
        <f t="shared" si="3"/>
        <v>1.4733514255588775</v>
      </c>
      <c r="G38" s="550"/>
      <c r="H38" s="968" t="str">
        <f>IF($B38="","",$D38*($F38-1)*CA_discount_factors!G172)</f>
        <v/>
      </c>
      <c r="I38" s="969" t="str">
        <f>IF($B38="","",$D38*($F38-1)*CA_discount_factors!H172)</f>
        <v/>
      </c>
      <c r="J38" s="969" t="str">
        <f>IF($B38="","",$D38*($F38-1)*CA_discount_factors!I172)</f>
        <v/>
      </c>
      <c r="K38" s="969" t="str">
        <f>IF($B38="","",$D38*($F38-1)*CA_discount_factors!J172)</f>
        <v/>
      </c>
      <c r="L38" s="969" t="str">
        <f>IF($B38="","",$D38*($F38-1)*CA_discount_factors!K172)</f>
        <v/>
      </c>
      <c r="M38" s="969" t="str">
        <f>IF($B38="","",$D38*($F38-1)*CA_discount_factors!L172)</f>
        <v/>
      </c>
      <c r="N38" s="969" t="str">
        <f>IF($B38="","",$D38*($F38-1)*CA_discount_factors!M172)</f>
        <v/>
      </c>
      <c r="O38" s="969" t="str">
        <f>IF($B38="","",$D38*($F38-1)*CA_discount_factors!N172)</f>
        <v/>
      </c>
      <c r="P38" s="969" t="str">
        <f>IF($B38="","",$D38*($F38-1)*CA_discount_factors!O172)</f>
        <v/>
      </c>
      <c r="Q38" s="969" t="str">
        <f>IF($B38="","",$D38*($F38-1)*CA_discount_factors!P172)</f>
        <v/>
      </c>
      <c r="R38" s="969" t="str">
        <f>IF($B38="","",$D38*($F38-1)*CA_discount_factors!Q172)</f>
        <v/>
      </c>
      <c r="S38" s="969" t="str">
        <f>IF($B38="","",$D38*($F38-1)*CA_discount_factors!R172)</f>
        <v/>
      </c>
      <c r="T38" s="969" t="str">
        <f>IF($B38="","",$D38*($F38-1)*CA_discount_factors!S172)</f>
        <v/>
      </c>
      <c r="U38" s="969" t="str">
        <f>IF($B38="","",$D38*($F38-1)*CA_discount_factors!T172)</f>
        <v/>
      </c>
      <c r="V38" s="969" t="str">
        <f>IF($B38="","",$D38*($F38-1)*CA_discount_factors!U172)</f>
        <v/>
      </c>
      <c r="W38" s="969" t="str">
        <f>IF($B38="","",$D38*($F38-1)*CA_discount_factors!V172)</f>
        <v/>
      </c>
      <c r="X38" s="969" t="str">
        <f>IF($B38="","",$D38*($F38-1)*CA_discount_factors!W172)</f>
        <v/>
      </c>
      <c r="Y38" s="969" t="str">
        <f>IF($B38="","",$D38*($F38-1)*CA_discount_factors!X172)</f>
        <v/>
      </c>
      <c r="Z38" s="969" t="str">
        <f>IF($B38="","",$D38*($F38-1)*CA_discount_factors!Y172)</f>
        <v/>
      </c>
      <c r="AA38" s="969" t="str">
        <f>IF($B38="","",$D38*($F38-1)*CA_discount_factors!Z172)</f>
        <v/>
      </c>
      <c r="AB38" s="969" t="str">
        <f>IF($B38="","",$D38*($F38-1)*CA_discount_factors!AA172)</f>
        <v/>
      </c>
      <c r="AC38" s="969" t="str">
        <f>IF($B38="","",$D38*($F38-1)*CA_discount_factors!AB172)</f>
        <v/>
      </c>
      <c r="AD38" s="969" t="str">
        <f>IF($B38="","",$D38*($F38-1)*CA_discount_factors!AC172)</f>
        <v/>
      </c>
      <c r="AE38" s="969" t="str">
        <f>IF($B38="","",$D38*($F38-1)*CA_discount_factors!AD172)</f>
        <v/>
      </c>
      <c r="AF38" s="969" t="str">
        <f>IF($B38="","",$D38*($F38-1)*CA_discount_factors!AE172)</f>
        <v/>
      </c>
      <c r="AG38" s="969" t="str">
        <f>IF($B38="","",$D38*($F38-1)*CA_discount_factors!AF172)</f>
        <v/>
      </c>
      <c r="AH38" s="969" t="str">
        <f>IF($B38="","",$D38*($F38-1)*CA_discount_factors!AG172)</f>
        <v/>
      </c>
      <c r="AI38" s="969" t="str">
        <f>IF($B38="","",$D38*($F38-1)*CA_discount_factors!AH172)</f>
        <v/>
      </c>
      <c r="AJ38" s="969" t="str">
        <f>IF($B38="","",$D38*($F38-1)*CA_discount_factors!AI172)</f>
        <v/>
      </c>
      <c r="AK38" s="969" t="str">
        <f>IF($B38="","",$D38*($F38-1)*CA_discount_factors!AJ172)</f>
        <v/>
      </c>
      <c r="AL38" s="969" t="str">
        <f>IF($B38="","",$D38*($F38-1)*CA_discount_factors!AK172)</f>
        <v/>
      </c>
      <c r="AM38" s="969" t="str">
        <f>IF($B38="","",$D38*($F38-1)*CA_discount_factors!AL172)</f>
        <v/>
      </c>
      <c r="AN38" s="969" t="str">
        <f>IF($B38="","",$D38*($F38-1)*CA_discount_factors!AM172)</f>
        <v/>
      </c>
      <c r="AO38" s="969" t="str">
        <f>IF($B38="","",$D38*($F38-1)*CA_discount_factors!AN172)</f>
        <v/>
      </c>
      <c r="AP38" s="969" t="str">
        <f>IF($B38="","",$D38*($F38-1)*CA_discount_factors!AO172)</f>
        <v/>
      </c>
      <c r="AQ38" s="969" t="str">
        <f>IF($B38="","",$D38*($F38-1)*CA_discount_factors!AP172)</f>
        <v/>
      </c>
      <c r="AR38" s="969" t="str">
        <f>IF($B38="","",$D38*($F38-1)*CA_discount_factors!AQ172)</f>
        <v/>
      </c>
      <c r="AS38" s="969" t="str">
        <f>IF($B38="","",$D38*($F38-1)*CA_discount_factors!AR172)</f>
        <v/>
      </c>
      <c r="AT38" s="969" t="str">
        <f>IF($B38="","",$D38*($F38-1)*CA_discount_factors!AS172)</f>
        <v/>
      </c>
      <c r="AU38" s="969" t="str">
        <f>IF($B38="","",$D38*($F38-1)*CA_discount_factors!AT172)</f>
        <v/>
      </c>
      <c r="AV38" s="969" t="str">
        <f>IF($B38="","",$D38*($F38-1)*CA_discount_factors!AU172)</f>
        <v/>
      </c>
      <c r="AW38" s="969" t="str">
        <f>IF($B38="","",$D38*($F38-1)*CA_discount_factors!AV172)</f>
        <v/>
      </c>
      <c r="AX38" s="969" t="str">
        <f>IF($B38="","",$D38*($F38-1)*CA_discount_factors!AW172)</f>
        <v/>
      </c>
      <c r="AY38" s="969" t="str">
        <f>IF($B38="","",$D38*($F38-1)*CA_discount_factors!AX172)</f>
        <v/>
      </c>
      <c r="AZ38" s="969" t="str">
        <f>IF($B38="","",$D38*($F38-1)*CA_discount_factors!AY172)</f>
        <v/>
      </c>
      <c r="BA38" s="969" t="str">
        <f>IF($B38="","",$D38*($F38-1)*CA_discount_factors!AZ172)</f>
        <v/>
      </c>
      <c r="BB38" s="969" t="str">
        <f>IF($B38="","",$D38*($F38-1)*CA_discount_factors!BA172)</f>
        <v/>
      </c>
      <c r="BC38" s="969" t="str">
        <f>IF($B38="","",$D38*($F38-1)*CA_discount_factors!BB172)</f>
        <v/>
      </c>
      <c r="BD38" s="969" t="str">
        <f>IF($B38="","",$D38*($F38-1)*CA_discount_factors!BC172)</f>
        <v/>
      </c>
      <c r="BE38" s="970" t="str">
        <f>IF($B38="","",$D38*($F38-1)*CA_discount_factors!BD172)</f>
        <v/>
      </c>
    </row>
    <row r="39" spans="1:57" ht="14.25" customHeight="1" x14ac:dyDescent="0.2">
      <c r="A39" s="513">
        <f t="shared" si="4"/>
        <v>22</v>
      </c>
      <c r="B39" s="18" t="str">
        <v/>
      </c>
      <c r="C39" s="18" t="str">
        <v/>
      </c>
      <c r="D39" s="962">
        <v>0</v>
      </c>
      <c r="E39" s="255">
        <f>CA_reserve_risk!K40</f>
        <v>0.15</v>
      </c>
      <c r="F39" s="648">
        <f t="shared" si="3"/>
        <v>1.4733514255588775</v>
      </c>
      <c r="G39" s="550"/>
      <c r="H39" s="968" t="str">
        <f>IF($B39="","",$D39*($F39-1)*CA_discount_factors!G173)</f>
        <v/>
      </c>
      <c r="I39" s="969" t="str">
        <f>IF($B39="","",$D39*($F39-1)*CA_discount_factors!H173)</f>
        <v/>
      </c>
      <c r="J39" s="969" t="str">
        <f>IF($B39="","",$D39*($F39-1)*CA_discount_factors!I173)</f>
        <v/>
      </c>
      <c r="K39" s="969" t="str">
        <f>IF($B39="","",$D39*($F39-1)*CA_discount_factors!J173)</f>
        <v/>
      </c>
      <c r="L39" s="969" t="str">
        <f>IF($B39="","",$D39*($F39-1)*CA_discount_factors!K173)</f>
        <v/>
      </c>
      <c r="M39" s="969" t="str">
        <f>IF($B39="","",$D39*($F39-1)*CA_discount_factors!L173)</f>
        <v/>
      </c>
      <c r="N39" s="969" t="str">
        <f>IF($B39="","",$D39*($F39-1)*CA_discount_factors!M173)</f>
        <v/>
      </c>
      <c r="O39" s="969" t="str">
        <f>IF($B39="","",$D39*($F39-1)*CA_discount_factors!N173)</f>
        <v/>
      </c>
      <c r="P39" s="969" t="str">
        <f>IF($B39="","",$D39*($F39-1)*CA_discount_factors!O173)</f>
        <v/>
      </c>
      <c r="Q39" s="969" t="str">
        <f>IF($B39="","",$D39*($F39-1)*CA_discount_factors!P173)</f>
        <v/>
      </c>
      <c r="R39" s="969" t="str">
        <f>IF($B39="","",$D39*($F39-1)*CA_discount_factors!Q173)</f>
        <v/>
      </c>
      <c r="S39" s="969" t="str">
        <f>IF($B39="","",$D39*($F39-1)*CA_discount_factors!R173)</f>
        <v/>
      </c>
      <c r="T39" s="969" t="str">
        <f>IF($B39="","",$D39*($F39-1)*CA_discount_factors!S173)</f>
        <v/>
      </c>
      <c r="U39" s="969" t="str">
        <f>IF($B39="","",$D39*($F39-1)*CA_discount_factors!T173)</f>
        <v/>
      </c>
      <c r="V39" s="969" t="str">
        <f>IF($B39="","",$D39*($F39-1)*CA_discount_factors!U173)</f>
        <v/>
      </c>
      <c r="W39" s="969" t="str">
        <f>IF($B39="","",$D39*($F39-1)*CA_discount_factors!V173)</f>
        <v/>
      </c>
      <c r="X39" s="969" t="str">
        <f>IF($B39="","",$D39*($F39-1)*CA_discount_factors!W173)</f>
        <v/>
      </c>
      <c r="Y39" s="969" t="str">
        <f>IF($B39="","",$D39*($F39-1)*CA_discount_factors!X173)</f>
        <v/>
      </c>
      <c r="Z39" s="969" t="str">
        <f>IF($B39="","",$D39*($F39-1)*CA_discount_factors!Y173)</f>
        <v/>
      </c>
      <c r="AA39" s="969" t="str">
        <f>IF($B39="","",$D39*($F39-1)*CA_discount_factors!Z173)</f>
        <v/>
      </c>
      <c r="AB39" s="969" t="str">
        <f>IF($B39="","",$D39*($F39-1)*CA_discount_factors!AA173)</f>
        <v/>
      </c>
      <c r="AC39" s="969" t="str">
        <f>IF($B39="","",$D39*($F39-1)*CA_discount_factors!AB173)</f>
        <v/>
      </c>
      <c r="AD39" s="969" t="str">
        <f>IF($B39="","",$D39*($F39-1)*CA_discount_factors!AC173)</f>
        <v/>
      </c>
      <c r="AE39" s="969" t="str">
        <f>IF($B39="","",$D39*($F39-1)*CA_discount_factors!AD173)</f>
        <v/>
      </c>
      <c r="AF39" s="969" t="str">
        <f>IF($B39="","",$D39*($F39-1)*CA_discount_factors!AE173)</f>
        <v/>
      </c>
      <c r="AG39" s="969" t="str">
        <f>IF($B39="","",$D39*($F39-1)*CA_discount_factors!AF173)</f>
        <v/>
      </c>
      <c r="AH39" s="969" t="str">
        <f>IF($B39="","",$D39*($F39-1)*CA_discount_factors!AG173)</f>
        <v/>
      </c>
      <c r="AI39" s="969" t="str">
        <f>IF($B39="","",$D39*($F39-1)*CA_discount_factors!AH173)</f>
        <v/>
      </c>
      <c r="AJ39" s="969" t="str">
        <f>IF($B39="","",$D39*($F39-1)*CA_discount_factors!AI173)</f>
        <v/>
      </c>
      <c r="AK39" s="969" t="str">
        <f>IF($B39="","",$D39*($F39-1)*CA_discount_factors!AJ173)</f>
        <v/>
      </c>
      <c r="AL39" s="969" t="str">
        <f>IF($B39="","",$D39*($F39-1)*CA_discount_factors!AK173)</f>
        <v/>
      </c>
      <c r="AM39" s="969" t="str">
        <f>IF($B39="","",$D39*($F39-1)*CA_discount_factors!AL173)</f>
        <v/>
      </c>
      <c r="AN39" s="969" t="str">
        <f>IF($B39="","",$D39*($F39-1)*CA_discount_factors!AM173)</f>
        <v/>
      </c>
      <c r="AO39" s="969" t="str">
        <f>IF($B39="","",$D39*($F39-1)*CA_discount_factors!AN173)</f>
        <v/>
      </c>
      <c r="AP39" s="969" t="str">
        <f>IF($B39="","",$D39*($F39-1)*CA_discount_factors!AO173)</f>
        <v/>
      </c>
      <c r="AQ39" s="969" t="str">
        <f>IF($B39="","",$D39*($F39-1)*CA_discount_factors!AP173)</f>
        <v/>
      </c>
      <c r="AR39" s="969" t="str">
        <f>IF($B39="","",$D39*($F39-1)*CA_discount_factors!AQ173)</f>
        <v/>
      </c>
      <c r="AS39" s="969" t="str">
        <f>IF($B39="","",$D39*($F39-1)*CA_discount_factors!AR173)</f>
        <v/>
      </c>
      <c r="AT39" s="969" t="str">
        <f>IF($B39="","",$D39*($F39-1)*CA_discount_factors!AS173)</f>
        <v/>
      </c>
      <c r="AU39" s="969" t="str">
        <f>IF($B39="","",$D39*($F39-1)*CA_discount_factors!AT173)</f>
        <v/>
      </c>
      <c r="AV39" s="969" t="str">
        <f>IF($B39="","",$D39*($F39-1)*CA_discount_factors!AU173)</f>
        <v/>
      </c>
      <c r="AW39" s="969" t="str">
        <f>IF($B39="","",$D39*($F39-1)*CA_discount_factors!AV173)</f>
        <v/>
      </c>
      <c r="AX39" s="969" t="str">
        <f>IF($B39="","",$D39*($F39-1)*CA_discount_factors!AW173)</f>
        <v/>
      </c>
      <c r="AY39" s="969" t="str">
        <f>IF($B39="","",$D39*($F39-1)*CA_discount_factors!AX173)</f>
        <v/>
      </c>
      <c r="AZ39" s="969" t="str">
        <f>IF($B39="","",$D39*($F39-1)*CA_discount_factors!AY173)</f>
        <v/>
      </c>
      <c r="BA39" s="969" t="str">
        <f>IF($B39="","",$D39*($F39-1)*CA_discount_factors!AZ173)</f>
        <v/>
      </c>
      <c r="BB39" s="969" t="str">
        <f>IF($B39="","",$D39*($F39-1)*CA_discount_factors!BA173)</f>
        <v/>
      </c>
      <c r="BC39" s="969" t="str">
        <f>IF($B39="","",$D39*($F39-1)*CA_discount_factors!BB173)</f>
        <v/>
      </c>
      <c r="BD39" s="969" t="str">
        <f>IF($B39="","",$D39*($F39-1)*CA_discount_factors!BC173)</f>
        <v/>
      </c>
      <c r="BE39" s="970" t="str">
        <f>IF($B39="","",$D39*($F39-1)*CA_discount_factors!BD173)</f>
        <v/>
      </c>
    </row>
    <row r="40" spans="1:57" ht="14.25" customHeight="1" x14ac:dyDescent="0.2">
      <c r="A40" s="513">
        <f t="shared" si="4"/>
        <v>23</v>
      </c>
      <c r="B40" s="18" t="str">
        <v/>
      </c>
      <c r="C40" s="18" t="str">
        <v/>
      </c>
      <c r="D40" s="962">
        <v>0</v>
      </c>
      <c r="E40" s="255">
        <f>CA_reserve_risk!K41</f>
        <v>0.15</v>
      </c>
      <c r="F40" s="648">
        <f t="shared" si="3"/>
        <v>1.4733514255588775</v>
      </c>
      <c r="G40" s="550"/>
      <c r="H40" s="968" t="str">
        <f>IF($B40="","",$D40*($F40-1)*CA_discount_factors!G174)</f>
        <v/>
      </c>
      <c r="I40" s="969" t="str">
        <f>IF($B40="","",$D40*($F40-1)*CA_discount_factors!H174)</f>
        <v/>
      </c>
      <c r="J40" s="969" t="str">
        <f>IF($B40="","",$D40*($F40-1)*CA_discount_factors!I174)</f>
        <v/>
      </c>
      <c r="K40" s="969" t="str">
        <f>IF($B40="","",$D40*($F40-1)*CA_discount_factors!J174)</f>
        <v/>
      </c>
      <c r="L40" s="969" t="str">
        <f>IF($B40="","",$D40*($F40-1)*CA_discount_factors!K174)</f>
        <v/>
      </c>
      <c r="M40" s="969" t="str">
        <f>IF($B40="","",$D40*($F40-1)*CA_discount_factors!L174)</f>
        <v/>
      </c>
      <c r="N40" s="969" t="str">
        <f>IF($B40="","",$D40*($F40-1)*CA_discount_factors!M174)</f>
        <v/>
      </c>
      <c r="O40" s="969" t="str">
        <f>IF($B40="","",$D40*($F40-1)*CA_discount_factors!N174)</f>
        <v/>
      </c>
      <c r="P40" s="969" t="str">
        <f>IF($B40="","",$D40*($F40-1)*CA_discount_factors!O174)</f>
        <v/>
      </c>
      <c r="Q40" s="969" t="str">
        <f>IF($B40="","",$D40*($F40-1)*CA_discount_factors!P174)</f>
        <v/>
      </c>
      <c r="R40" s="969" t="str">
        <f>IF($B40="","",$D40*($F40-1)*CA_discount_factors!Q174)</f>
        <v/>
      </c>
      <c r="S40" s="969" t="str">
        <f>IF($B40="","",$D40*($F40-1)*CA_discount_factors!R174)</f>
        <v/>
      </c>
      <c r="T40" s="969" t="str">
        <f>IF($B40="","",$D40*($F40-1)*CA_discount_factors!S174)</f>
        <v/>
      </c>
      <c r="U40" s="969" t="str">
        <f>IF($B40="","",$D40*($F40-1)*CA_discount_factors!T174)</f>
        <v/>
      </c>
      <c r="V40" s="969" t="str">
        <f>IF($B40="","",$D40*($F40-1)*CA_discount_factors!U174)</f>
        <v/>
      </c>
      <c r="W40" s="969" t="str">
        <f>IF($B40="","",$D40*($F40-1)*CA_discount_factors!V174)</f>
        <v/>
      </c>
      <c r="X40" s="969" t="str">
        <f>IF($B40="","",$D40*($F40-1)*CA_discount_factors!W174)</f>
        <v/>
      </c>
      <c r="Y40" s="969" t="str">
        <f>IF($B40="","",$D40*($F40-1)*CA_discount_factors!X174)</f>
        <v/>
      </c>
      <c r="Z40" s="969" t="str">
        <f>IF($B40="","",$D40*($F40-1)*CA_discount_factors!Y174)</f>
        <v/>
      </c>
      <c r="AA40" s="969" t="str">
        <f>IF($B40="","",$D40*($F40-1)*CA_discount_factors!Z174)</f>
        <v/>
      </c>
      <c r="AB40" s="969" t="str">
        <f>IF($B40="","",$D40*($F40-1)*CA_discount_factors!AA174)</f>
        <v/>
      </c>
      <c r="AC40" s="969" t="str">
        <f>IF($B40="","",$D40*($F40-1)*CA_discount_factors!AB174)</f>
        <v/>
      </c>
      <c r="AD40" s="969" t="str">
        <f>IF($B40="","",$D40*($F40-1)*CA_discount_factors!AC174)</f>
        <v/>
      </c>
      <c r="AE40" s="969" t="str">
        <f>IF($B40="","",$D40*($F40-1)*CA_discount_factors!AD174)</f>
        <v/>
      </c>
      <c r="AF40" s="969" t="str">
        <f>IF($B40="","",$D40*($F40-1)*CA_discount_factors!AE174)</f>
        <v/>
      </c>
      <c r="AG40" s="969" t="str">
        <f>IF($B40="","",$D40*($F40-1)*CA_discount_factors!AF174)</f>
        <v/>
      </c>
      <c r="AH40" s="969" t="str">
        <f>IF($B40="","",$D40*($F40-1)*CA_discount_factors!AG174)</f>
        <v/>
      </c>
      <c r="AI40" s="969" t="str">
        <f>IF($B40="","",$D40*($F40-1)*CA_discount_factors!AH174)</f>
        <v/>
      </c>
      <c r="AJ40" s="969" t="str">
        <f>IF($B40="","",$D40*($F40-1)*CA_discount_factors!AI174)</f>
        <v/>
      </c>
      <c r="AK40" s="969" t="str">
        <f>IF($B40="","",$D40*($F40-1)*CA_discount_factors!AJ174)</f>
        <v/>
      </c>
      <c r="AL40" s="969" t="str">
        <f>IF($B40="","",$D40*($F40-1)*CA_discount_factors!AK174)</f>
        <v/>
      </c>
      <c r="AM40" s="969" t="str">
        <f>IF($B40="","",$D40*($F40-1)*CA_discount_factors!AL174)</f>
        <v/>
      </c>
      <c r="AN40" s="969" t="str">
        <f>IF($B40="","",$D40*($F40-1)*CA_discount_factors!AM174)</f>
        <v/>
      </c>
      <c r="AO40" s="969" t="str">
        <f>IF($B40="","",$D40*($F40-1)*CA_discount_factors!AN174)</f>
        <v/>
      </c>
      <c r="AP40" s="969" t="str">
        <f>IF($B40="","",$D40*($F40-1)*CA_discount_factors!AO174)</f>
        <v/>
      </c>
      <c r="AQ40" s="969" t="str">
        <f>IF($B40="","",$D40*($F40-1)*CA_discount_factors!AP174)</f>
        <v/>
      </c>
      <c r="AR40" s="969" t="str">
        <f>IF($B40="","",$D40*($F40-1)*CA_discount_factors!AQ174)</f>
        <v/>
      </c>
      <c r="AS40" s="969" t="str">
        <f>IF($B40="","",$D40*($F40-1)*CA_discount_factors!AR174)</f>
        <v/>
      </c>
      <c r="AT40" s="969" t="str">
        <f>IF($B40="","",$D40*($F40-1)*CA_discount_factors!AS174)</f>
        <v/>
      </c>
      <c r="AU40" s="969" t="str">
        <f>IF($B40="","",$D40*($F40-1)*CA_discount_factors!AT174)</f>
        <v/>
      </c>
      <c r="AV40" s="969" t="str">
        <f>IF($B40="","",$D40*($F40-1)*CA_discount_factors!AU174)</f>
        <v/>
      </c>
      <c r="AW40" s="969" t="str">
        <f>IF($B40="","",$D40*($F40-1)*CA_discount_factors!AV174)</f>
        <v/>
      </c>
      <c r="AX40" s="969" t="str">
        <f>IF($B40="","",$D40*($F40-1)*CA_discount_factors!AW174)</f>
        <v/>
      </c>
      <c r="AY40" s="969" t="str">
        <f>IF($B40="","",$D40*($F40-1)*CA_discount_factors!AX174)</f>
        <v/>
      </c>
      <c r="AZ40" s="969" t="str">
        <f>IF($B40="","",$D40*($F40-1)*CA_discount_factors!AY174)</f>
        <v/>
      </c>
      <c r="BA40" s="969" t="str">
        <f>IF($B40="","",$D40*($F40-1)*CA_discount_factors!AZ174)</f>
        <v/>
      </c>
      <c r="BB40" s="969" t="str">
        <f>IF($B40="","",$D40*($F40-1)*CA_discount_factors!BA174)</f>
        <v/>
      </c>
      <c r="BC40" s="969" t="str">
        <f>IF($B40="","",$D40*($F40-1)*CA_discount_factors!BB174)</f>
        <v/>
      </c>
      <c r="BD40" s="969" t="str">
        <f>IF($B40="","",$D40*($F40-1)*CA_discount_factors!BC174)</f>
        <v/>
      </c>
      <c r="BE40" s="970" t="str">
        <f>IF($B40="","",$D40*($F40-1)*CA_discount_factors!BD174)</f>
        <v/>
      </c>
    </row>
    <row r="41" spans="1:57" ht="14.25" customHeight="1" x14ac:dyDescent="0.2">
      <c r="A41" s="513">
        <f t="shared" si="4"/>
        <v>24</v>
      </c>
      <c r="B41" s="18" t="str">
        <v/>
      </c>
      <c r="C41" s="18" t="str">
        <v/>
      </c>
      <c r="D41" s="962">
        <v>0</v>
      </c>
      <c r="E41" s="255">
        <f>CA_reserve_risk!K42</f>
        <v>0.15</v>
      </c>
      <c r="F41" s="648">
        <f t="shared" si="3"/>
        <v>1.4733514255588775</v>
      </c>
      <c r="G41" s="550"/>
      <c r="H41" s="968" t="str">
        <f>IF($B41="","",$D41*($F41-1)*CA_discount_factors!G175)</f>
        <v/>
      </c>
      <c r="I41" s="969" t="str">
        <f>IF($B41="","",$D41*($F41-1)*CA_discount_factors!H175)</f>
        <v/>
      </c>
      <c r="J41" s="969" t="str">
        <f>IF($B41="","",$D41*($F41-1)*CA_discount_factors!I175)</f>
        <v/>
      </c>
      <c r="K41" s="969" t="str">
        <f>IF($B41="","",$D41*($F41-1)*CA_discount_factors!J175)</f>
        <v/>
      </c>
      <c r="L41" s="969" t="str">
        <f>IF($B41="","",$D41*($F41-1)*CA_discount_factors!K175)</f>
        <v/>
      </c>
      <c r="M41" s="969" t="str">
        <f>IF($B41="","",$D41*($F41-1)*CA_discount_factors!L175)</f>
        <v/>
      </c>
      <c r="N41" s="969" t="str">
        <f>IF($B41="","",$D41*($F41-1)*CA_discount_factors!M175)</f>
        <v/>
      </c>
      <c r="O41" s="969" t="str">
        <f>IF($B41="","",$D41*($F41-1)*CA_discount_factors!N175)</f>
        <v/>
      </c>
      <c r="P41" s="969" t="str">
        <f>IF($B41="","",$D41*($F41-1)*CA_discount_factors!O175)</f>
        <v/>
      </c>
      <c r="Q41" s="969" t="str">
        <f>IF($B41="","",$D41*($F41-1)*CA_discount_factors!P175)</f>
        <v/>
      </c>
      <c r="R41" s="969" t="str">
        <f>IF($B41="","",$D41*($F41-1)*CA_discount_factors!Q175)</f>
        <v/>
      </c>
      <c r="S41" s="969" t="str">
        <f>IF($B41="","",$D41*($F41-1)*CA_discount_factors!R175)</f>
        <v/>
      </c>
      <c r="T41" s="969" t="str">
        <f>IF($B41="","",$D41*($F41-1)*CA_discount_factors!S175)</f>
        <v/>
      </c>
      <c r="U41" s="969" t="str">
        <f>IF($B41="","",$D41*($F41-1)*CA_discount_factors!T175)</f>
        <v/>
      </c>
      <c r="V41" s="969" t="str">
        <f>IF($B41="","",$D41*($F41-1)*CA_discount_factors!U175)</f>
        <v/>
      </c>
      <c r="W41" s="969" t="str">
        <f>IF($B41="","",$D41*($F41-1)*CA_discount_factors!V175)</f>
        <v/>
      </c>
      <c r="X41" s="969" t="str">
        <f>IF($B41="","",$D41*($F41-1)*CA_discount_factors!W175)</f>
        <v/>
      </c>
      <c r="Y41" s="969" t="str">
        <f>IF($B41="","",$D41*($F41-1)*CA_discount_factors!X175)</f>
        <v/>
      </c>
      <c r="Z41" s="969" t="str">
        <f>IF($B41="","",$D41*($F41-1)*CA_discount_factors!Y175)</f>
        <v/>
      </c>
      <c r="AA41" s="969" t="str">
        <f>IF($B41="","",$D41*($F41-1)*CA_discount_factors!Z175)</f>
        <v/>
      </c>
      <c r="AB41" s="969" t="str">
        <f>IF($B41="","",$D41*($F41-1)*CA_discount_factors!AA175)</f>
        <v/>
      </c>
      <c r="AC41" s="969" t="str">
        <f>IF($B41="","",$D41*($F41-1)*CA_discount_factors!AB175)</f>
        <v/>
      </c>
      <c r="AD41" s="969" t="str">
        <f>IF($B41="","",$D41*($F41-1)*CA_discount_factors!AC175)</f>
        <v/>
      </c>
      <c r="AE41" s="969" t="str">
        <f>IF($B41="","",$D41*($F41-1)*CA_discount_factors!AD175)</f>
        <v/>
      </c>
      <c r="AF41" s="969" t="str">
        <f>IF($B41="","",$D41*($F41-1)*CA_discount_factors!AE175)</f>
        <v/>
      </c>
      <c r="AG41" s="969" t="str">
        <f>IF($B41="","",$D41*($F41-1)*CA_discount_factors!AF175)</f>
        <v/>
      </c>
      <c r="AH41" s="969" t="str">
        <f>IF($B41="","",$D41*($F41-1)*CA_discount_factors!AG175)</f>
        <v/>
      </c>
      <c r="AI41" s="969" t="str">
        <f>IF($B41="","",$D41*($F41-1)*CA_discount_factors!AH175)</f>
        <v/>
      </c>
      <c r="AJ41" s="969" t="str">
        <f>IF($B41="","",$D41*($F41-1)*CA_discount_factors!AI175)</f>
        <v/>
      </c>
      <c r="AK41" s="969" t="str">
        <f>IF($B41="","",$D41*($F41-1)*CA_discount_factors!AJ175)</f>
        <v/>
      </c>
      <c r="AL41" s="969" t="str">
        <f>IF($B41="","",$D41*($F41-1)*CA_discount_factors!AK175)</f>
        <v/>
      </c>
      <c r="AM41" s="969" t="str">
        <f>IF($B41="","",$D41*($F41-1)*CA_discount_factors!AL175)</f>
        <v/>
      </c>
      <c r="AN41" s="969" t="str">
        <f>IF($B41="","",$D41*($F41-1)*CA_discount_factors!AM175)</f>
        <v/>
      </c>
      <c r="AO41" s="969" t="str">
        <f>IF($B41="","",$D41*($F41-1)*CA_discount_factors!AN175)</f>
        <v/>
      </c>
      <c r="AP41" s="969" t="str">
        <f>IF($B41="","",$D41*($F41-1)*CA_discount_factors!AO175)</f>
        <v/>
      </c>
      <c r="AQ41" s="969" t="str">
        <f>IF($B41="","",$D41*($F41-1)*CA_discount_factors!AP175)</f>
        <v/>
      </c>
      <c r="AR41" s="969" t="str">
        <f>IF($B41="","",$D41*($F41-1)*CA_discount_factors!AQ175)</f>
        <v/>
      </c>
      <c r="AS41" s="969" t="str">
        <f>IF($B41="","",$D41*($F41-1)*CA_discount_factors!AR175)</f>
        <v/>
      </c>
      <c r="AT41" s="969" t="str">
        <f>IF($B41="","",$D41*($F41-1)*CA_discount_factors!AS175)</f>
        <v/>
      </c>
      <c r="AU41" s="969" t="str">
        <f>IF($B41="","",$D41*($F41-1)*CA_discount_factors!AT175)</f>
        <v/>
      </c>
      <c r="AV41" s="969" t="str">
        <f>IF($B41="","",$D41*($F41-1)*CA_discount_factors!AU175)</f>
        <v/>
      </c>
      <c r="AW41" s="969" t="str">
        <f>IF($B41="","",$D41*($F41-1)*CA_discount_factors!AV175)</f>
        <v/>
      </c>
      <c r="AX41" s="969" t="str">
        <f>IF($B41="","",$D41*($F41-1)*CA_discount_factors!AW175)</f>
        <v/>
      </c>
      <c r="AY41" s="969" t="str">
        <f>IF($B41="","",$D41*($F41-1)*CA_discount_factors!AX175)</f>
        <v/>
      </c>
      <c r="AZ41" s="969" t="str">
        <f>IF($B41="","",$D41*($F41-1)*CA_discount_factors!AY175)</f>
        <v/>
      </c>
      <c r="BA41" s="969" t="str">
        <f>IF($B41="","",$D41*($F41-1)*CA_discount_factors!AZ175)</f>
        <v/>
      </c>
      <c r="BB41" s="969" t="str">
        <f>IF($B41="","",$D41*($F41-1)*CA_discount_factors!BA175)</f>
        <v/>
      </c>
      <c r="BC41" s="969" t="str">
        <f>IF($B41="","",$D41*($F41-1)*CA_discount_factors!BB175)</f>
        <v/>
      </c>
      <c r="BD41" s="969" t="str">
        <f>IF($B41="","",$D41*($F41-1)*CA_discount_factors!BC175)</f>
        <v/>
      </c>
      <c r="BE41" s="970" t="str">
        <f>IF($B41="","",$D41*($F41-1)*CA_discount_factors!BD175)</f>
        <v/>
      </c>
    </row>
    <row r="42" spans="1:57" ht="14.25" customHeight="1" x14ac:dyDescent="0.2">
      <c r="A42" s="513">
        <f t="shared" si="4"/>
        <v>25</v>
      </c>
      <c r="B42" s="226" t="str">
        <v/>
      </c>
      <c r="C42" s="226" t="str">
        <v/>
      </c>
      <c r="D42" s="963">
        <v>0</v>
      </c>
      <c r="E42" s="535">
        <f>CA_reserve_risk!K43</f>
        <v>0.15</v>
      </c>
      <c r="F42" s="649">
        <f t="shared" si="3"/>
        <v>1.4733514255588775</v>
      </c>
      <c r="G42" s="550"/>
      <c r="H42" s="971" t="str">
        <f>IF($B42="","",$D42*($F42-1)*CA_discount_factors!G176)</f>
        <v/>
      </c>
      <c r="I42" s="972" t="str">
        <f>IF($B42="","",$D42*($F42-1)*CA_discount_factors!H176)</f>
        <v/>
      </c>
      <c r="J42" s="972" t="str">
        <f>IF($B42="","",$D42*($F42-1)*CA_discount_factors!I176)</f>
        <v/>
      </c>
      <c r="K42" s="972" t="str">
        <f>IF($B42="","",$D42*($F42-1)*CA_discount_factors!J176)</f>
        <v/>
      </c>
      <c r="L42" s="972" t="str">
        <f>IF($B42="","",$D42*($F42-1)*CA_discount_factors!K176)</f>
        <v/>
      </c>
      <c r="M42" s="972" t="str">
        <f>IF($B42="","",$D42*($F42-1)*CA_discount_factors!L176)</f>
        <v/>
      </c>
      <c r="N42" s="972" t="str">
        <f>IF($B42="","",$D42*($F42-1)*CA_discount_factors!M176)</f>
        <v/>
      </c>
      <c r="O42" s="972" t="str">
        <f>IF($B42="","",$D42*($F42-1)*CA_discount_factors!N176)</f>
        <v/>
      </c>
      <c r="P42" s="972" t="str">
        <f>IF($B42="","",$D42*($F42-1)*CA_discount_factors!O176)</f>
        <v/>
      </c>
      <c r="Q42" s="972" t="str">
        <f>IF($B42="","",$D42*($F42-1)*CA_discount_factors!P176)</f>
        <v/>
      </c>
      <c r="R42" s="972" t="str">
        <f>IF($B42="","",$D42*($F42-1)*CA_discount_factors!Q176)</f>
        <v/>
      </c>
      <c r="S42" s="972" t="str">
        <f>IF($B42="","",$D42*($F42-1)*CA_discount_factors!R176)</f>
        <v/>
      </c>
      <c r="T42" s="972" t="str">
        <f>IF($B42="","",$D42*($F42-1)*CA_discount_factors!S176)</f>
        <v/>
      </c>
      <c r="U42" s="972" t="str">
        <f>IF($B42="","",$D42*($F42-1)*CA_discount_factors!T176)</f>
        <v/>
      </c>
      <c r="V42" s="972" t="str">
        <f>IF($B42="","",$D42*($F42-1)*CA_discount_factors!U176)</f>
        <v/>
      </c>
      <c r="W42" s="972" t="str">
        <f>IF($B42="","",$D42*($F42-1)*CA_discount_factors!V176)</f>
        <v/>
      </c>
      <c r="X42" s="972" t="str">
        <f>IF($B42="","",$D42*($F42-1)*CA_discount_factors!W176)</f>
        <v/>
      </c>
      <c r="Y42" s="972" t="str">
        <f>IF($B42="","",$D42*($F42-1)*CA_discount_factors!X176)</f>
        <v/>
      </c>
      <c r="Z42" s="972" t="str">
        <f>IF($B42="","",$D42*($F42-1)*CA_discount_factors!Y176)</f>
        <v/>
      </c>
      <c r="AA42" s="972" t="str">
        <f>IF($B42="","",$D42*($F42-1)*CA_discount_factors!Z176)</f>
        <v/>
      </c>
      <c r="AB42" s="972" t="str">
        <f>IF($B42="","",$D42*($F42-1)*CA_discount_factors!AA176)</f>
        <v/>
      </c>
      <c r="AC42" s="972" t="str">
        <f>IF($B42="","",$D42*($F42-1)*CA_discount_factors!AB176)</f>
        <v/>
      </c>
      <c r="AD42" s="972" t="str">
        <f>IF($B42="","",$D42*($F42-1)*CA_discount_factors!AC176)</f>
        <v/>
      </c>
      <c r="AE42" s="972" t="str">
        <f>IF($B42="","",$D42*($F42-1)*CA_discount_factors!AD176)</f>
        <v/>
      </c>
      <c r="AF42" s="972" t="str">
        <f>IF($B42="","",$D42*($F42-1)*CA_discount_factors!AE176)</f>
        <v/>
      </c>
      <c r="AG42" s="972" t="str">
        <f>IF($B42="","",$D42*($F42-1)*CA_discount_factors!AF176)</f>
        <v/>
      </c>
      <c r="AH42" s="972" t="str">
        <f>IF($B42="","",$D42*($F42-1)*CA_discount_factors!AG176)</f>
        <v/>
      </c>
      <c r="AI42" s="972" t="str">
        <f>IF($B42="","",$D42*($F42-1)*CA_discount_factors!AH176)</f>
        <v/>
      </c>
      <c r="AJ42" s="972" t="str">
        <f>IF($B42="","",$D42*($F42-1)*CA_discount_factors!AI176)</f>
        <v/>
      </c>
      <c r="AK42" s="972" t="str">
        <f>IF($B42="","",$D42*($F42-1)*CA_discount_factors!AJ176)</f>
        <v/>
      </c>
      <c r="AL42" s="972" t="str">
        <f>IF($B42="","",$D42*($F42-1)*CA_discount_factors!AK176)</f>
        <v/>
      </c>
      <c r="AM42" s="972" t="str">
        <f>IF($B42="","",$D42*($F42-1)*CA_discount_factors!AL176)</f>
        <v/>
      </c>
      <c r="AN42" s="972" t="str">
        <f>IF($B42="","",$D42*($F42-1)*CA_discount_factors!AM176)</f>
        <v/>
      </c>
      <c r="AO42" s="972" t="str">
        <f>IF($B42="","",$D42*($F42-1)*CA_discount_factors!AN176)</f>
        <v/>
      </c>
      <c r="AP42" s="972" t="str">
        <f>IF($B42="","",$D42*($F42-1)*CA_discount_factors!AO176)</f>
        <v/>
      </c>
      <c r="AQ42" s="972" t="str">
        <f>IF($B42="","",$D42*($F42-1)*CA_discount_factors!AP176)</f>
        <v/>
      </c>
      <c r="AR42" s="972" t="str">
        <f>IF($B42="","",$D42*($F42-1)*CA_discount_factors!AQ176)</f>
        <v/>
      </c>
      <c r="AS42" s="972" t="str">
        <f>IF($B42="","",$D42*($F42-1)*CA_discount_factors!AR176)</f>
        <v/>
      </c>
      <c r="AT42" s="972" t="str">
        <f>IF($B42="","",$D42*($F42-1)*CA_discount_factors!AS176)</f>
        <v/>
      </c>
      <c r="AU42" s="972" t="str">
        <f>IF($B42="","",$D42*($F42-1)*CA_discount_factors!AT176)</f>
        <v/>
      </c>
      <c r="AV42" s="972" t="str">
        <f>IF($B42="","",$D42*($F42-1)*CA_discount_factors!AU176)</f>
        <v/>
      </c>
      <c r="AW42" s="972" t="str">
        <f>IF($B42="","",$D42*($F42-1)*CA_discount_factors!AV176)</f>
        <v/>
      </c>
      <c r="AX42" s="972" t="str">
        <f>IF($B42="","",$D42*($F42-1)*CA_discount_factors!AW176)</f>
        <v/>
      </c>
      <c r="AY42" s="972" t="str">
        <f>IF($B42="","",$D42*($F42-1)*CA_discount_factors!AX176)</f>
        <v/>
      </c>
      <c r="AZ42" s="972" t="str">
        <f>IF($B42="","",$D42*($F42-1)*CA_discount_factors!AY176)</f>
        <v/>
      </c>
      <c r="BA42" s="972" t="str">
        <f>IF($B42="","",$D42*($F42-1)*CA_discount_factors!AZ176)</f>
        <v/>
      </c>
      <c r="BB42" s="972" t="str">
        <f>IF($B42="","",$D42*($F42-1)*CA_discount_factors!BA176)</f>
        <v/>
      </c>
      <c r="BC42" s="972" t="str">
        <f>IF($B42="","",$D42*($F42-1)*CA_discount_factors!BB176)</f>
        <v/>
      </c>
      <c r="BD42" s="972" t="str">
        <f>IF($B42="","",$D42*($F42-1)*CA_discount_factors!BC176)</f>
        <v/>
      </c>
      <c r="BE42" s="973" t="str">
        <f>IF($B42="","",$D42*($F42-1)*CA_discount_factors!BD176)</f>
        <v/>
      </c>
    </row>
    <row r="43" spans="1:57" ht="14.25" customHeight="1" x14ac:dyDescent="0.2">
      <c r="B43" s="469" t="s">
        <v>303</v>
      </c>
      <c r="C43" s="470"/>
      <c r="D43" s="558"/>
      <c r="E43" s="537"/>
      <c r="F43" s="537"/>
      <c r="G43" s="537"/>
      <c r="H43" s="974">
        <f>SUM(H18:H42)</f>
        <v>0</v>
      </c>
      <c r="I43" s="974">
        <f t="shared" ref="I43:BE43" si="5">SUM(I18:I42)</f>
        <v>0</v>
      </c>
      <c r="J43" s="974">
        <f t="shared" si="5"/>
        <v>0</v>
      </c>
      <c r="K43" s="974">
        <f t="shared" si="5"/>
        <v>0</v>
      </c>
      <c r="L43" s="974">
        <f t="shared" si="5"/>
        <v>0</v>
      </c>
      <c r="M43" s="974">
        <f t="shared" si="5"/>
        <v>0</v>
      </c>
      <c r="N43" s="974">
        <f t="shared" si="5"/>
        <v>0</v>
      </c>
      <c r="O43" s="974">
        <f t="shared" si="5"/>
        <v>0</v>
      </c>
      <c r="P43" s="974">
        <f t="shared" si="5"/>
        <v>0</v>
      </c>
      <c r="Q43" s="974">
        <f t="shared" si="5"/>
        <v>0</v>
      </c>
      <c r="R43" s="974">
        <f t="shared" si="5"/>
        <v>0</v>
      </c>
      <c r="S43" s="974">
        <f t="shared" si="5"/>
        <v>0</v>
      </c>
      <c r="T43" s="974">
        <f t="shared" si="5"/>
        <v>0</v>
      </c>
      <c r="U43" s="974">
        <f t="shared" si="5"/>
        <v>0</v>
      </c>
      <c r="V43" s="974">
        <f t="shared" si="5"/>
        <v>0</v>
      </c>
      <c r="W43" s="974">
        <f t="shared" si="5"/>
        <v>0</v>
      </c>
      <c r="X43" s="974">
        <f t="shared" si="5"/>
        <v>0</v>
      </c>
      <c r="Y43" s="974">
        <f t="shared" si="5"/>
        <v>0</v>
      </c>
      <c r="Z43" s="974">
        <f t="shared" si="5"/>
        <v>0</v>
      </c>
      <c r="AA43" s="974">
        <f t="shared" si="5"/>
        <v>0</v>
      </c>
      <c r="AB43" s="974">
        <f t="shared" si="5"/>
        <v>0</v>
      </c>
      <c r="AC43" s="974">
        <f t="shared" si="5"/>
        <v>0</v>
      </c>
      <c r="AD43" s="974">
        <f t="shared" si="5"/>
        <v>0</v>
      </c>
      <c r="AE43" s="974">
        <f t="shared" si="5"/>
        <v>0</v>
      </c>
      <c r="AF43" s="974">
        <f t="shared" si="5"/>
        <v>0</v>
      </c>
      <c r="AG43" s="974">
        <f t="shared" si="5"/>
        <v>0</v>
      </c>
      <c r="AH43" s="974">
        <f t="shared" si="5"/>
        <v>0</v>
      </c>
      <c r="AI43" s="974">
        <f t="shared" si="5"/>
        <v>0</v>
      </c>
      <c r="AJ43" s="974">
        <f t="shared" si="5"/>
        <v>0</v>
      </c>
      <c r="AK43" s="974">
        <f t="shared" si="5"/>
        <v>0</v>
      </c>
      <c r="AL43" s="974">
        <f t="shared" si="5"/>
        <v>0</v>
      </c>
      <c r="AM43" s="974">
        <f t="shared" si="5"/>
        <v>0</v>
      </c>
      <c r="AN43" s="974">
        <f t="shared" si="5"/>
        <v>0</v>
      </c>
      <c r="AO43" s="974">
        <f t="shared" si="5"/>
        <v>0</v>
      </c>
      <c r="AP43" s="974">
        <f t="shared" si="5"/>
        <v>0</v>
      </c>
      <c r="AQ43" s="974">
        <f t="shared" si="5"/>
        <v>0</v>
      </c>
      <c r="AR43" s="974">
        <f t="shared" si="5"/>
        <v>0</v>
      </c>
      <c r="AS43" s="974">
        <f t="shared" si="5"/>
        <v>0</v>
      </c>
      <c r="AT43" s="974">
        <f t="shared" si="5"/>
        <v>0</v>
      </c>
      <c r="AU43" s="974">
        <f t="shared" si="5"/>
        <v>0</v>
      </c>
      <c r="AV43" s="974">
        <f t="shared" si="5"/>
        <v>0</v>
      </c>
      <c r="AW43" s="974">
        <f t="shared" si="5"/>
        <v>0</v>
      </c>
      <c r="AX43" s="974">
        <f t="shared" si="5"/>
        <v>0</v>
      </c>
      <c r="AY43" s="974">
        <f t="shared" si="5"/>
        <v>0</v>
      </c>
      <c r="AZ43" s="974">
        <f t="shared" si="5"/>
        <v>0</v>
      </c>
      <c r="BA43" s="974">
        <f t="shared" si="5"/>
        <v>0</v>
      </c>
      <c r="BB43" s="974">
        <f t="shared" si="5"/>
        <v>0</v>
      </c>
      <c r="BC43" s="974">
        <f t="shared" si="5"/>
        <v>0</v>
      </c>
      <c r="BD43" s="974">
        <f t="shared" si="5"/>
        <v>0</v>
      </c>
      <c r="BE43" s="974">
        <f t="shared" si="5"/>
        <v>0</v>
      </c>
    </row>
    <row r="44" spans="1:57" ht="14.25" customHeight="1" x14ac:dyDescent="0.2"/>
    <row r="45" spans="1:57" ht="14.25" customHeight="1" x14ac:dyDescent="0.2"/>
    <row r="47" spans="1:57" ht="14.25" customHeight="1" x14ac:dyDescent="0.2">
      <c r="B47" s="20" t="s">
        <v>359</v>
      </c>
      <c r="C47" s="21"/>
      <c r="D47" s="21"/>
      <c r="E47" s="21"/>
      <c r="F47" s="21"/>
      <c r="G47" s="21"/>
      <c r="H47" s="21" t="str">
        <f>"Discounted one-year risk at t=k, in " &amp;CA_SST_currency &amp;CA_nunit_lab</f>
        <v xml:space="preserve">Discounted one-year risk at t=k, in CHFm </v>
      </c>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row>
    <row r="48" spans="1:57" ht="14.25" customHeight="1" x14ac:dyDescent="0.2">
      <c r="B48" s="20"/>
      <c r="C48" s="21"/>
      <c r="D48" s="21"/>
      <c r="E48" s="21"/>
      <c r="F48" s="21"/>
      <c r="G48" s="554" t="s">
        <v>143</v>
      </c>
      <c r="H48" s="21">
        <f t="shared" ref="H48:BE48" si="6">CA_current_year+H50-1</f>
        <v>2025</v>
      </c>
      <c r="I48" s="21">
        <f t="shared" si="6"/>
        <v>2026</v>
      </c>
      <c r="J48" s="21">
        <f t="shared" si="6"/>
        <v>2027</v>
      </c>
      <c r="K48" s="21">
        <f t="shared" si="6"/>
        <v>2028</v>
      </c>
      <c r="L48" s="21">
        <f t="shared" si="6"/>
        <v>2029</v>
      </c>
      <c r="M48" s="21">
        <f t="shared" si="6"/>
        <v>2030</v>
      </c>
      <c r="N48" s="21">
        <f t="shared" si="6"/>
        <v>2031</v>
      </c>
      <c r="O48" s="21">
        <f t="shared" si="6"/>
        <v>2032</v>
      </c>
      <c r="P48" s="21">
        <f t="shared" si="6"/>
        <v>2033</v>
      </c>
      <c r="Q48" s="21">
        <f t="shared" si="6"/>
        <v>2034</v>
      </c>
      <c r="R48" s="21">
        <f t="shared" si="6"/>
        <v>2035</v>
      </c>
      <c r="S48" s="21">
        <f t="shared" si="6"/>
        <v>2036</v>
      </c>
      <c r="T48" s="21">
        <f t="shared" si="6"/>
        <v>2037</v>
      </c>
      <c r="U48" s="21">
        <f t="shared" si="6"/>
        <v>2038</v>
      </c>
      <c r="V48" s="21">
        <f t="shared" si="6"/>
        <v>2039</v>
      </c>
      <c r="W48" s="21">
        <f t="shared" si="6"/>
        <v>2040</v>
      </c>
      <c r="X48" s="21">
        <f t="shared" si="6"/>
        <v>2041</v>
      </c>
      <c r="Y48" s="21">
        <f t="shared" si="6"/>
        <v>2042</v>
      </c>
      <c r="Z48" s="21">
        <f t="shared" si="6"/>
        <v>2043</v>
      </c>
      <c r="AA48" s="21">
        <f t="shared" si="6"/>
        <v>2044</v>
      </c>
      <c r="AB48" s="21">
        <f t="shared" si="6"/>
        <v>2045</v>
      </c>
      <c r="AC48" s="21">
        <f t="shared" si="6"/>
        <v>2046</v>
      </c>
      <c r="AD48" s="21">
        <f t="shared" si="6"/>
        <v>2047</v>
      </c>
      <c r="AE48" s="21">
        <f t="shared" si="6"/>
        <v>2048</v>
      </c>
      <c r="AF48" s="21">
        <f t="shared" si="6"/>
        <v>2049</v>
      </c>
      <c r="AG48" s="21">
        <f t="shared" si="6"/>
        <v>2050</v>
      </c>
      <c r="AH48" s="21">
        <f t="shared" si="6"/>
        <v>2051</v>
      </c>
      <c r="AI48" s="21">
        <f t="shared" si="6"/>
        <v>2052</v>
      </c>
      <c r="AJ48" s="21">
        <f t="shared" si="6"/>
        <v>2053</v>
      </c>
      <c r="AK48" s="21">
        <f t="shared" si="6"/>
        <v>2054</v>
      </c>
      <c r="AL48" s="21">
        <f t="shared" si="6"/>
        <v>2055</v>
      </c>
      <c r="AM48" s="21">
        <f t="shared" si="6"/>
        <v>2056</v>
      </c>
      <c r="AN48" s="21">
        <f t="shared" si="6"/>
        <v>2057</v>
      </c>
      <c r="AO48" s="21">
        <f t="shared" si="6"/>
        <v>2058</v>
      </c>
      <c r="AP48" s="21">
        <f t="shared" si="6"/>
        <v>2059</v>
      </c>
      <c r="AQ48" s="21">
        <f t="shared" si="6"/>
        <v>2060</v>
      </c>
      <c r="AR48" s="21">
        <f t="shared" si="6"/>
        <v>2061</v>
      </c>
      <c r="AS48" s="21">
        <f t="shared" si="6"/>
        <v>2062</v>
      </c>
      <c r="AT48" s="21">
        <f t="shared" si="6"/>
        <v>2063</v>
      </c>
      <c r="AU48" s="21">
        <f t="shared" si="6"/>
        <v>2064</v>
      </c>
      <c r="AV48" s="21">
        <f t="shared" si="6"/>
        <v>2065</v>
      </c>
      <c r="AW48" s="21">
        <f t="shared" si="6"/>
        <v>2066</v>
      </c>
      <c r="AX48" s="21">
        <f t="shared" si="6"/>
        <v>2067</v>
      </c>
      <c r="AY48" s="21">
        <f t="shared" si="6"/>
        <v>2068</v>
      </c>
      <c r="AZ48" s="21">
        <f t="shared" si="6"/>
        <v>2069</v>
      </c>
      <c r="BA48" s="21">
        <f t="shared" si="6"/>
        <v>2070</v>
      </c>
      <c r="BB48" s="21">
        <f t="shared" si="6"/>
        <v>2071</v>
      </c>
      <c r="BC48" s="21">
        <f t="shared" si="6"/>
        <v>2072</v>
      </c>
      <c r="BD48" s="21">
        <f t="shared" si="6"/>
        <v>2073</v>
      </c>
      <c r="BE48" s="21">
        <f t="shared" si="6"/>
        <v>2074</v>
      </c>
    </row>
    <row r="49" spans="1:57" s="555" customFormat="1" ht="14.25" customHeight="1" x14ac:dyDescent="0.2">
      <c r="B49" s="556"/>
      <c r="C49" s="556"/>
      <c r="D49" s="556"/>
      <c r="E49" s="557"/>
      <c r="F49" s="557"/>
      <c r="G49" s="557" t="s">
        <v>354</v>
      </c>
      <c r="H49" s="557" t="str">
        <f t="shared" ref="H49" si="7">"01.01."&amp;H48+1</f>
        <v>01.01.2026</v>
      </c>
      <c r="I49" s="557" t="str">
        <f t="shared" ref="I49" si="8">"01.01."&amp;I48+1</f>
        <v>01.01.2027</v>
      </c>
      <c r="J49" s="557" t="str">
        <f t="shared" ref="J49" si="9">"01.01."&amp;J48+1</f>
        <v>01.01.2028</v>
      </c>
      <c r="K49" s="557" t="str">
        <f t="shared" ref="K49" si="10">"01.01."&amp;K48+1</f>
        <v>01.01.2029</v>
      </c>
      <c r="L49" s="557" t="str">
        <f t="shared" ref="L49" si="11">"01.01."&amp;L48+1</f>
        <v>01.01.2030</v>
      </c>
      <c r="M49" s="557" t="str">
        <f t="shared" ref="M49" si="12">"01.01."&amp;M48+1</f>
        <v>01.01.2031</v>
      </c>
      <c r="N49" s="557" t="str">
        <f t="shared" ref="N49" si="13">"01.01."&amp;N48+1</f>
        <v>01.01.2032</v>
      </c>
      <c r="O49" s="557" t="str">
        <f t="shared" ref="O49" si="14">"01.01."&amp;O48+1</f>
        <v>01.01.2033</v>
      </c>
      <c r="P49" s="557" t="str">
        <f t="shared" ref="P49" si="15">"01.01."&amp;P48+1</f>
        <v>01.01.2034</v>
      </c>
      <c r="Q49" s="557" t="str">
        <f t="shared" ref="Q49" si="16">"01.01."&amp;Q48+1</f>
        <v>01.01.2035</v>
      </c>
      <c r="R49" s="557" t="str">
        <f t="shared" ref="R49" si="17">"01.01."&amp;R48+1</f>
        <v>01.01.2036</v>
      </c>
      <c r="S49" s="557" t="str">
        <f t="shared" ref="S49" si="18">"01.01."&amp;S48+1</f>
        <v>01.01.2037</v>
      </c>
      <c r="T49" s="557" t="str">
        <f t="shared" ref="T49" si="19">"01.01."&amp;T48+1</f>
        <v>01.01.2038</v>
      </c>
      <c r="U49" s="557" t="str">
        <f t="shared" ref="U49" si="20">"01.01."&amp;U48+1</f>
        <v>01.01.2039</v>
      </c>
      <c r="V49" s="557" t="str">
        <f t="shared" ref="V49" si="21">"01.01."&amp;V48+1</f>
        <v>01.01.2040</v>
      </c>
      <c r="W49" s="557" t="str">
        <f t="shared" ref="W49" si="22">"01.01."&amp;W48+1</f>
        <v>01.01.2041</v>
      </c>
      <c r="X49" s="557" t="str">
        <f t="shared" ref="X49" si="23">"01.01."&amp;X48+1</f>
        <v>01.01.2042</v>
      </c>
      <c r="Y49" s="557" t="str">
        <f t="shared" ref="Y49" si="24">"01.01."&amp;Y48+1</f>
        <v>01.01.2043</v>
      </c>
      <c r="Z49" s="557" t="str">
        <f t="shared" ref="Z49" si="25">"01.01."&amp;Z48+1</f>
        <v>01.01.2044</v>
      </c>
      <c r="AA49" s="557" t="str">
        <f t="shared" ref="AA49" si="26">"01.01."&amp;AA48+1</f>
        <v>01.01.2045</v>
      </c>
      <c r="AB49" s="557" t="str">
        <f t="shared" ref="AB49" si="27">"01.01."&amp;AB48+1</f>
        <v>01.01.2046</v>
      </c>
      <c r="AC49" s="557" t="str">
        <f t="shared" ref="AC49" si="28">"01.01."&amp;AC48+1</f>
        <v>01.01.2047</v>
      </c>
      <c r="AD49" s="557" t="str">
        <f t="shared" ref="AD49" si="29">"01.01."&amp;AD48+1</f>
        <v>01.01.2048</v>
      </c>
      <c r="AE49" s="557" t="str">
        <f t="shared" ref="AE49" si="30">"01.01."&amp;AE48+1</f>
        <v>01.01.2049</v>
      </c>
      <c r="AF49" s="557" t="str">
        <f t="shared" ref="AF49" si="31">"01.01."&amp;AF48+1</f>
        <v>01.01.2050</v>
      </c>
      <c r="AG49" s="557" t="str">
        <f t="shared" ref="AG49" si="32">"01.01."&amp;AG48+1</f>
        <v>01.01.2051</v>
      </c>
      <c r="AH49" s="557" t="str">
        <f t="shared" ref="AH49" si="33">"01.01."&amp;AH48+1</f>
        <v>01.01.2052</v>
      </c>
      <c r="AI49" s="557" t="str">
        <f t="shared" ref="AI49" si="34">"01.01."&amp;AI48+1</f>
        <v>01.01.2053</v>
      </c>
      <c r="AJ49" s="557" t="str">
        <f t="shared" ref="AJ49" si="35">"01.01."&amp;AJ48+1</f>
        <v>01.01.2054</v>
      </c>
      <c r="AK49" s="557" t="str">
        <f t="shared" ref="AK49" si="36">"01.01."&amp;AK48+1</f>
        <v>01.01.2055</v>
      </c>
      <c r="AL49" s="557" t="str">
        <f t="shared" ref="AL49" si="37">"01.01."&amp;AL48+1</f>
        <v>01.01.2056</v>
      </c>
      <c r="AM49" s="557" t="str">
        <f t="shared" ref="AM49" si="38">"01.01."&amp;AM48+1</f>
        <v>01.01.2057</v>
      </c>
      <c r="AN49" s="557" t="str">
        <f t="shared" ref="AN49" si="39">"01.01."&amp;AN48+1</f>
        <v>01.01.2058</v>
      </c>
      <c r="AO49" s="557" t="str">
        <f t="shared" ref="AO49" si="40">"01.01."&amp;AO48+1</f>
        <v>01.01.2059</v>
      </c>
      <c r="AP49" s="557" t="str">
        <f t="shared" ref="AP49" si="41">"01.01."&amp;AP48+1</f>
        <v>01.01.2060</v>
      </c>
      <c r="AQ49" s="557" t="str">
        <f t="shared" ref="AQ49" si="42">"01.01."&amp;AQ48+1</f>
        <v>01.01.2061</v>
      </c>
      <c r="AR49" s="557" t="str">
        <f t="shared" ref="AR49" si="43">"01.01."&amp;AR48+1</f>
        <v>01.01.2062</v>
      </c>
      <c r="AS49" s="557" t="str">
        <f t="shared" ref="AS49" si="44">"01.01."&amp;AS48+1</f>
        <v>01.01.2063</v>
      </c>
      <c r="AT49" s="557" t="str">
        <f t="shared" ref="AT49" si="45">"01.01."&amp;AT48+1</f>
        <v>01.01.2064</v>
      </c>
      <c r="AU49" s="557" t="str">
        <f t="shared" ref="AU49" si="46">"01.01."&amp;AU48+1</f>
        <v>01.01.2065</v>
      </c>
      <c r="AV49" s="557" t="str">
        <f t="shared" ref="AV49" si="47">"01.01."&amp;AV48+1</f>
        <v>01.01.2066</v>
      </c>
      <c r="AW49" s="557" t="str">
        <f t="shared" ref="AW49" si="48">"01.01."&amp;AW48+1</f>
        <v>01.01.2067</v>
      </c>
      <c r="AX49" s="557" t="str">
        <f t="shared" ref="AX49" si="49">"01.01."&amp;AX48+1</f>
        <v>01.01.2068</v>
      </c>
      <c r="AY49" s="557" t="str">
        <f t="shared" ref="AY49" si="50">"01.01."&amp;AY48+1</f>
        <v>01.01.2069</v>
      </c>
      <c r="AZ49" s="557" t="str">
        <f t="shared" ref="AZ49" si="51">"01.01."&amp;AZ48+1</f>
        <v>01.01.2070</v>
      </c>
      <c r="BA49" s="557" t="str">
        <f t="shared" ref="BA49" si="52">"01.01."&amp;BA48+1</f>
        <v>01.01.2071</v>
      </c>
      <c r="BB49" s="557" t="str">
        <f t="shared" ref="BB49" si="53">"01.01."&amp;BB48+1</f>
        <v>01.01.2072</v>
      </c>
      <c r="BC49" s="557" t="str">
        <f t="shared" ref="BC49" si="54">"01.01."&amp;BC48+1</f>
        <v>01.01.2073</v>
      </c>
      <c r="BD49" s="557" t="str">
        <f t="shared" ref="BD49" si="55">"01.01."&amp;BD48+1</f>
        <v>01.01.2074</v>
      </c>
      <c r="BE49" s="557" t="str">
        <f t="shared" ref="BE49" si="56">"01.01."&amp;BE48+1</f>
        <v>01.01.2075</v>
      </c>
    </row>
    <row r="50" spans="1:57" ht="53.45" customHeight="1" x14ac:dyDescent="0.2">
      <c r="B50" s="40" t="s">
        <v>339</v>
      </c>
      <c r="C50" s="23" t="s">
        <v>337</v>
      </c>
      <c r="D50" s="41" t="str">
        <f>"Undiscounted expected outstanding payments, in " &amp;CA_SST_currency &amp;CA_nunit_lab</f>
        <v xml:space="preserve">Undiscounted expected outstanding payments, in CHFm </v>
      </c>
      <c r="E50" s="41" t="s">
        <v>7</v>
      </c>
      <c r="F50" s="41" t="str">
        <f>"Factor to (non centered) expected  shortfall "&amp;(1-CA_alpha)*100&amp;"%"</f>
        <v>Factor to (non centered) expected  shortfall 99%</v>
      </c>
      <c r="G50" s="551" t="s">
        <v>348</v>
      </c>
      <c r="H50" s="42">
        <v>1</v>
      </c>
      <c r="I50" s="42">
        <f>H50+1</f>
        <v>2</v>
      </c>
      <c r="J50" s="42">
        <f t="shared" ref="J50:BE50" si="57">I50+1</f>
        <v>3</v>
      </c>
      <c r="K50" s="42">
        <f t="shared" si="57"/>
        <v>4</v>
      </c>
      <c r="L50" s="42">
        <f t="shared" si="57"/>
        <v>5</v>
      </c>
      <c r="M50" s="42">
        <f t="shared" si="57"/>
        <v>6</v>
      </c>
      <c r="N50" s="42">
        <f t="shared" si="57"/>
        <v>7</v>
      </c>
      <c r="O50" s="42">
        <f t="shared" si="57"/>
        <v>8</v>
      </c>
      <c r="P50" s="42">
        <f t="shared" si="57"/>
        <v>9</v>
      </c>
      <c r="Q50" s="42">
        <f t="shared" si="57"/>
        <v>10</v>
      </c>
      <c r="R50" s="42">
        <f t="shared" si="57"/>
        <v>11</v>
      </c>
      <c r="S50" s="42">
        <f t="shared" si="57"/>
        <v>12</v>
      </c>
      <c r="T50" s="42">
        <f t="shared" si="57"/>
        <v>13</v>
      </c>
      <c r="U50" s="42">
        <f t="shared" si="57"/>
        <v>14</v>
      </c>
      <c r="V50" s="42">
        <f t="shared" si="57"/>
        <v>15</v>
      </c>
      <c r="W50" s="42">
        <f t="shared" si="57"/>
        <v>16</v>
      </c>
      <c r="X50" s="42">
        <f t="shared" si="57"/>
        <v>17</v>
      </c>
      <c r="Y50" s="42">
        <f t="shared" si="57"/>
        <v>18</v>
      </c>
      <c r="Z50" s="42">
        <f t="shared" si="57"/>
        <v>19</v>
      </c>
      <c r="AA50" s="42">
        <f t="shared" si="57"/>
        <v>20</v>
      </c>
      <c r="AB50" s="42">
        <f t="shared" si="57"/>
        <v>21</v>
      </c>
      <c r="AC50" s="42">
        <f t="shared" si="57"/>
        <v>22</v>
      </c>
      <c r="AD50" s="42">
        <f t="shared" si="57"/>
        <v>23</v>
      </c>
      <c r="AE50" s="42">
        <f t="shared" si="57"/>
        <v>24</v>
      </c>
      <c r="AF50" s="42">
        <f t="shared" si="57"/>
        <v>25</v>
      </c>
      <c r="AG50" s="42">
        <f t="shared" si="57"/>
        <v>26</v>
      </c>
      <c r="AH50" s="42">
        <f t="shared" si="57"/>
        <v>27</v>
      </c>
      <c r="AI50" s="42">
        <f t="shared" si="57"/>
        <v>28</v>
      </c>
      <c r="AJ50" s="42">
        <f t="shared" si="57"/>
        <v>29</v>
      </c>
      <c r="AK50" s="42">
        <f t="shared" si="57"/>
        <v>30</v>
      </c>
      <c r="AL50" s="42">
        <f t="shared" si="57"/>
        <v>31</v>
      </c>
      <c r="AM50" s="42">
        <f t="shared" si="57"/>
        <v>32</v>
      </c>
      <c r="AN50" s="42">
        <f t="shared" si="57"/>
        <v>33</v>
      </c>
      <c r="AO50" s="42">
        <f t="shared" si="57"/>
        <v>34</v>
      </c>
      <c r="AP50" s="42">
        <f t="shared" si="57"/>
        <v>35</v>
      </c>
      <c r="AQ50" s="42">
        <f t="shared" si="57"/>
        <v>36</v>
      </c>
      <c r="AR50" s="42">
        <f t="shared" si="57"/>
        <v>37</v>
      </c>
      <c r="AS50" s="42">
        <f t="shared" si="57"/>
        <v>38</v>
      </c>
      <c r="AT50" s="42">
        <f t="shared" si="57"/>
        <v>39</v>
      </c>
      <c r="AU50" s="42">
        <f t="shared" si="57"/>
        <v>40</v>
      </c>
      <c r="AV50" s="42">
        <f t="shared" si="57"/>
        <v>41</v>
      </c>
      <c r="AW50" s="42">
        <f t="shared" si="57"/>
        <v>42</v>
      </c>
      <c r="AX50" s="42">
        <f t="shared" si="57"/>
        <v>43</v>
      </c>
      <c r="AY50" s="42">
        <f t="shared" si="57"/>
        <v>44</v>
      </c>
      <c r="AZ50" s="42">
        <f t="shared" si="57"/>
        <v>45</v>
      </c>
      <c r="BA50" s="42">
        <f t="shared" si="57"/>
        <v>46</v>
      </c>
      <c r="BB50" s="42">
        <f t="shared" si="57"/>
        <v>47</v>
      </c>
      <c r="BC50" s="42">
        <f t="shared" si="57"/>
        <v>48</v>
      </c>
      <c r="BD50" s="42">
        <f t="shared" si="57"/>
        <v>49</v>
      </c>
      <c r="BE50" s="22">
        <f t="shared" si="57"/>
        <v>50</v>
      </c>
    </row>
    <row r="51" spans="1:57" ht="14.25" customHeight="1" x14ac:dyDescent="0.2">
      <c r="A51" s="513">
        <f>0</f>
        <v>0</v>
      </c>
      <c r="B51" s="37" t="str">
        <f t="array" ref="B51:B76">CA_CY_seg&amp;""</f>
        <v>General liability (example, do not remove)</v>
      </c>
      <c r="C51" s="38" t="str">
        <f t="array" ref="C51:C76">CA_CY_seg_curr&amp;""</f>
        <v>GBP</v>
      </c>
      <c r="D51" s="960">
        <f>CA_expected_result!I19</f>
        <v>50</v>
      </c>
      <c r="E51" s="253">
        <f>CA_expected_result!S19</f>
        <v>0.15</v>
      </c>
      <c r="F51" s="538">
        <f t="shared" ref="F51:F76" si="58">(1/CA_alpha)*(1-_xlfn.NORM.S.DIST(_xlfn.NORM.S.INV(1-CA_alpha)- SQRT(LN(E51^2+1)),TRUE))</f>
        <v>1.4733514255588775</v>
      </c>
      <c r="G51" s="552"/>
      <c r="H51" s="964">
        <f>IF($B51="","",$D51*($F51-1)*CA_discount_factors!G183)</f>
        <v>9.9350382098150334</v>
      </c>
      <c r="I51" s="964">
        <f>IF($B51="","",$D51*($F51-1)*CA_discount_factors!H183)</f>
        <v>5.3805269466861665</v>
      </c>
      <c r="J51" s="964">
        <f>IF($B51="","",$D51*($F51-1)*CA_discount_factors!I183)</f>
        <v>4.1907591247500191</v>
      </c>
      <c r="K51" s="964">
        <f>IF($B51="","",$D51*($F51-1)*CA_discount_factors!J183)</f>
        <v>3.4869596917845236</v>
      </c>
      <c r="L51" s="964">
        <f>IF($B51="","",$D51*($F51-1)*CA_discount_factors!K183)</f>
        <v>2.9704741785385993</v>
      </c>
      <c r="M51" s="964">
        <f>IF($B51="","",$D51*($F51-1)*CA_discount_factors!L183)</f>
        <v>2.5388044007924511</v>
      </c>
      <c r="N51" s="964">
        <f>IF($B51="","",$D51*($F51-1)*CA_discount_factors!M183)</f>
        <v>2.1470982983550106</v>
      </c>
      <c r="O51" s="964">
        <f>IF($B51="","",$D51*($F51-1)*CA_discount_factors!N183)</f>
        <v>1.8364259606524163</v>
      </c>
      <c r="P51" s="964">
        <f>IF($B51="","",$D51*($F51-1)*CA_discount_factors!O183)</f>
        <v>1.5731005890685934</v>
      </c>
      <c r="Q51" s="964">
        <f>IF($B51="","",$D51*($F51-1)*CA_discount_factors!P183)</f>
        <v>1.3619111087105438</v>
      </c>
      <c r="R51" s="964">
        <f>IF($B51="","",$D51*($F51-1)*CA_discount_factors!Q183)</f>
        <v>1.1657249147336828</v>
      </c>
      <c r="S51" s="964">
        <f>IF($B51="","",$D51*($F51-1)*CA_discount_factors!R183)</f>
        <v>1.0041953727257176</v>
      </c>
      <c r="T51" s="964">
        <f>IF($B51="","",$D51*($F51-1)*CA_discount_factors!S183)</f>
        <v>0.89704561064849409</v>
      </c>
      <c r="U51" s="964">
        <f>IF($B51="","",$D51*($F51-1)*CA_discount_factors!T183)</f>
        <v>0.79062809860915784</v>
      </c>
      <c r="V51" s="964">
        <f>IF($B51="","",$D51*($F51-1)*CA_discount_factors!U183)</f>
        <v>0.69653424920746931</v>
      </c>
      <c r="W51" s="964">
        <f>IF($B51="","",$D51*($F51-1)*CA_discount_factors!V183)</f>
        <v>0.615080840548623</v>
      </c>
      <c r="X51" s="964">
        <f>IF($B51="","",$D51*($F51-1)*CA_discount_factors!W183)</f>
        <v>0.54415614975781446</v>
      </c>
      <c r="Y51" s="964">
        <f>IF($B51="","",$D51*($F51-1)*CA_discount_factors!X183)</f>
        <v>0.48186499778687053</v>
      </c>
      <c r="Z51" s="964">
        <f>IF($B51="","",$D51*($F51-1)*CA_discount_factors!Y183)</f>
        <v>0.42650946248980587</v>
      </c>
      <c r="AA51" s="964">
        <f>IF($B51="","",$D51*($F51-1)*CA_discount_factors!Z183)</f>
        <v>0.37860934939104751</v>
      </c>
      <c r="AB51" s="964">
        <f>IF($B51="","",$D51*($F51-1)*CA_discount_factors!AA183)</f>
        <v>0.33566062494204874</v>
      </c>
      <c r="AC51" s="964">
        <f>IF($B51="","",$D51*($F51-1)*CA_discount_factors!AB183)</f>
        <v>0.29824795016391892</v>
      </c>
      <c r="AD51" s="964">
        <f>IF($B51="","",$D51*($F51-1)*CA_discount_factors!AC183)</f>
        <v>0.26506980072491887</v>
      </c>
      <c r="AE51" s="964">
        <f>IF($B51="","",$D51*($F51-1)*CA_discount_factors!AD183)</f>
        <v>0.23496252001695656</v>
      </c>
      <c r="AF51" s="964">
        <f>IF($B51="","",$D51*($F51-1)*CA_discount_factors!AE183)</f>
        <v>0.2085383337843105</v>
      </c>
      <c r="AG51" s="964">
        <f>IF($B51="","",$D51*($F51-1)*CA_discount_factors!AF183)</f>
        <v>0.18473965457619679</v>
      </c>
      <c r="AH51" s="964">
        <f>IF($B51="","",$D51*($F51-1)*CA_discount_factors!AG183)</f>
        <v>0.16338260779354949</v>
      </c>
      <c r="AI51" s="964">
        <f>IF($B51="","",$D51*($F51-1)*CA_discount_factors!AH183)</f>
        <v>0.14429626529434422</v>
      </c>
      <c r="AJ51" s="964">
        <f>IF($B51="","",$D51*($F51-1)*CA_discount_factors!AI183)</f>
        <v>0.12661487177734745</v>
      </c>
      <c r="AK51" s="964">
        <f>IF($B51="","",$D51*($F51-1)*CA_discount_factors!AJ183)</f>
        <v>0.11092418627110477</v>
      </c>
      <c r="AL51" s="964">
        <f>IF($B51="","",$D51*($F51-1)*CA_discount_factors!AK183)</f>
        <v>9.6429223624604321E-2</v>
      </c>
      <c r="AM51" s="964">
        <f>IF($B51="","",$D51*($F51-1)*CA_discount_factors!AL183)</f>
        <v>8.3051249867868063E-2</v>
      </c>
      <c r="AN51" s="964">
        <f>IF($B51="","",$D51*($F51-1)*CA_discount_factors!AM183)</f>
        <v>7.1336460127704115E-2</v>
      </c>
      <c r="AO51" s="964">
        <f>IF($B51="","",$D51*($F51-1)*CA_discount_factors!AN183)</f>
        <v>6.0585743504759988E-2</v>
      </c>
      <c r="AP51" s="964">
        <f>IF($B51="","",$D51*($F51-1)*CA_discount_factors!AO183)</f>
        <v>5.0742984704090721E-2</v>
      </c>
      <c r="AQ51" s="964">
        <f>IF($B51="","",$D51*($F51-1)*CA_discount_factors!AP183)</f>
        <v>4.1757148427667284E-2</v>
      </c>
      <c r="AR51" s="964">
        <f>IF($B51="","",$D51*($F51-1)*CA_discount_factors!AQ183)</f>
        <v>3.3581540209226608E-2</v>
      </c>
      <c r="AS51" s="964">
        <f>IF($B51="","",$D51*($F51-1)*CA_discount_factors!AR183)</f>
        <v>2.5644009227286081E-2</v>
      </c>
      <c r="AT51" s="964">
        <f>IF($B51="","",$D51*($F51-1)*CA_discount_factors!AS183)</f>
        <v>1.8449171955060444E-2</v>
      </c>
      <c r="AU51" s="964">
        <f>IF($B51="","",$D51*($F51-1)*CA_discount_factors!AT183)</f>
        <v>1.1959399916305768E-2</v>
      </c>
      <c r="AV51" s="964">
        <f>IF($B51="","",$D51*($F51-1)*CA_discount_factors!AU183)</f>
        <v>5.6544699933589694E-3</v>
      </c>
      <c r="AW51" s="964">
        <f>IF($B51="","",$D51*($F51-1)*CA_discount_factors!AV183)</f>
        <v>0</v>
      </c>
      <c r="AX51" s="964">
        <f>IF($B51="","",$D51*($F51-1)*CA_discount_factors!AW183)</f>
        <v>0</v>
      </c>
      <c r="AY51" s="964">
        <f>IF($B51="","",$D51*($F51-1)*CA_discount_factors!AX183)</f>
        <v>0</v>
      </c>
      <c r="AZ51" s="964">
        <f>IF($B51="","",$D51*($F51-1)*CA_discount_factors!AY183)</f>
        <v>0</v>
      </c>
      <c r="BA51" s="964">
        <f>IF($B51="","",$D51*($F51-1)*CA_discount_factors!AZ183)</f>
        <v>0</v>
      </c>
      <c r="BB51" s="964">
        <f>IF($B51="","",$D51*($F51-1)*CA_discount_factors!BA183)</f>
        <v>0</v>
      </c>
      <c r="BC51" s="964">
        <f>IF($B51="","",$D51*($F51-1)*CA_discount_factors!BB183)</f>
        <v>0</v>
      </c>
      <c r="BD51" s="964">
        <f>IF($B51="","",$D51*($F51-1)*CA_discount_factors!BC183)</f>
        <v>0</v>
      </c>
      <c r="BE51" s="964">
        <f>IF($B51="","",$D51*($F51-1)*CA_discount_factors!BD183)</f>
        <v>0</v>
      </c>
    </row>
    <row r="52" spans="1:57" ht="14.25" customHeight="1" x14ac:dyDescent="0.2">
      <c r="A52" s="513">
        <f>A51+1</f>
        <v>1</v>
      </c>
      <c r="B52" s="17" t="str">
        <v/>
      </c>
      <c r="C52" s="17" t="str">
        <v/>
      </c>
      <c r="D52" s="961">
        <f t="array" ref="D52:D76">CA_CY_BE_vec</f>
        <v>0</v>
      </c>
      <c r="E52" s="254">
        <f>CA_expected_result!S20</f>
        <v>0.15</v>
      </c>
      <c r="F52" s="647">
        <f t="shared" si="58"/>
        <v>1.4733514255588775</v>
      </c>
      <c r="G52" s="550"/>
      <c r="H52" s="965" t="str">
        <f>IF($B52="","",$D52*($F52-1)*CA_discount_factors!G184)</f>
        <v/>
      </c>
      <c r="I52" s="966" t="str">
        <f>IF($B52="","",$D52*($F52-1)*CA_discount_factors!H184)</f>
        <v/>
      </c>
      <c r="J52" s="966" t="str">
        <f>IF($B52="","",$D52*($F52-1)*CA_discount_factors!I184)</f>
        <v/>
      </c>
      <c r="K52" s="966" t="str">
        <f>IF($B52="","",$D52*($F52-1)*CA_discount_factors!J184)</f>
        <v/>
      </c>
      <c r="L52" s="966" t="str">
        <f>IF($B52="","",$D52*($F52-1)*CA_discount_factors!K184)</f>
        <v/>
      </c>
      <c r="M52" s="966" t="str">
        <f>IF($B52="","",$D52*($F52-1)*CA_discount_factors!L184)</f>
        <v/>
      </c>
      <c r="N52" s="966" t="str">
        <f>IF($B52="","",$D52*($F52-1)*CA_discount_factors!M184)</f>
        <v/>
      </c>
      <c r="O52" s="966" t="str">
        <f>IF($B52="","",$D52*($F52-1)*CA_discount_factors!N184)</f>
        <v/>
      </c>
      <c r="P52" s="966" t="str">
        <f>IF($B52="","",$D52*($F52-1)*CA_discount_factors!O184)</f>
        <v/>
      </c>
      <c r="Q52" s="966" t="str">
        <f>IF($B52="","",$D52*($F52-1)*CA_discount_factors!P184)</f>
        <v/>
      </c>
      <c r="R52" s="966" t="str">
        <f>IF($B52="","",$D52*($F52-1)*CA_discount_factors!Q184)</f>
        <v/>
      </c>
      <c r="S52" s="966" t="str">
        <f>IF($B52="","",$D52*($F52-1)*CA_discount_factors!R184)</f>
        <v/>
      </c>
      <c r="T52" s="966" t="str">
        <f>IF($B52="","",$D52*($F52-1)*CA_discount_factors!S184)</f>
        <v/>
      </c>
      <c r="U52" s="966" t="str">
        <f>IF($B52="","",$D52*($F52-1)*CA_discount_factors!T184)</f>
        <v/>
      </c>
      <c r="V52" s="966" t="str">
        <f>IF($B52="","",$D52*($F52-1)*CA_discount_factors!U184)</f>
        <v/>
      </c>
      <c r="W52" s="966" t="str">
        <f>IF($B52="","",$D52*($F52-1)*CA_discount_factors!V184)</f>
        <v/>
      </c>
      <c r="X52" s="966" t="str">
        <f>IF($B52="","",$D52*($F52-1)*CA_discount_factors!W184)</f>
        <v/>
      </c>
      <c r="Y52" s="966" t="str">
        <f>IF($B52="","",$D52*($F52-1)*CA_discount_factors!X184)</f>
        <v/>
      </c>
      <c r="Z52" s="966" t="str">
        <f>IF($B52="","",$D52*($F52-1)*CA_discount_factors!Y184)</f>
        <v/>
      </c>
      <c r="AA52" s="966" t="str">
        <f>IF($B52="","",$D52*($F52-1)*CA_discount_factors!Z184)</f>
        <v/>
      </c>
      <c r="AB52" s="966" t="str">
        <f>IF($B52="","",$D52*($F52-1)*CA_discount_factors!AA184)</f>
        <v/>
      </c>
      <c r="AC52" s="966" t="str">
        <f>IF($B52="","",$D52*($F52-1)*CA_discount_factors!AB184)</f>
        <v/>
      </c>
      <c r="AD52" s="966" t="str">
        <f>IF($B52="","",$D52*($F52-1)*CA_discount_factors!AC184)</f>
        <v/>
      </c>
      <c r="AE52" s="966" t="str">
        <f>IF($B52="","",$D52*($F52-1)*CA_discount_factors!AD184)</f>
        <v/>
      </c>
      <c r="AF52" s="966" t="str">
        <f>IF($B52="","",$D52*($F52-1)*CA_discount_factors!AE184)</f>
        <v/>
      </c>
      <c r="AG52" s="966" t="str">
        <f>IF($B52="","",$D52*($F52-1)*CA_discount_factors!AF184)</f>
        <v/>
      </c>
      <c r="AH52" s="966" t="str">
        <f>IF($B52="","",$D52*($F52-1)*CA_discount_factors!AG184)</f>
        <v/>
      </c>
      <c r="AI52" s="966" t="str">
        <f>IF($B52="","",$D52*($F52-1)*CA_discount_factors!AH184)</f>
        <v/>
      </c>
      <c r="AJ52" s="966" t="str">
        <f>IF($B52="","",$D52*($F52-1)*CA_discount_factors!AI184)</f>
        <v/>
      </c>
      <c r="AK52" s="966" t="str">
        <f>IF($B52="","",$D52*($F52-1)*CA_discount_factors!AJ184)</f>
        <v/>
      </c>
      <c r="AL52" s="966" t="str">
        <f>IF($B52="","",$D52*($F52-1)*CA_discount_factors!AK184)</f>
        <v/>
      </c>
      <c r="AM52" s="966" t="str">
        <f>IF($B52="","",$D52*($F52-1)*CA_discount_factors!AL184)</f>
        <v/>
      </c>
      <c r="AN52" s="966" t="str">
        <f>IF($B52="","",$D52*($F52-1)*CA_discount_factors!AM184)</f>
        <v/>
      </c>
      <c r="AO52" s="966" t="str">
        <f>IF($B52="","",$D52*($F52-1)*CA_discount_factors!AN184)</f>
        <v/>
      </c>
      <c r="AP52" s="966" t="str">
        <f>IF($B52="","",$D52*($F52-1)*CA_discount_factors!AO184)</f>
        <v/>
      </c>
      <c r="AQ52" s="966" t="str">
        <f>IF($B52="","",$D52*($F52-1)*CA_discount_factors!AP184)</f>
        <v/>
      </c>
      <c r="AR52" s="966" t="str">
        <f>IF($B52="","",$D52*($F52-1)*CA_discount_factors!AQ184)</f>
        <v/>
      </c>
      <c r="AS52" s="966" t="str">
        <f>IF($B52="","",$D52*($F52-1)*CA_discount_factors!AR184)</f>
        <v/>
      </c>
      <c r="AT52" s="966" t="str">
        <f>IF($B52="","",$D52*($F52-1)*CA_discount_factors!AS184)</f>
        <v/>
      </c>
      <c r="AU52" s="966" t="str">
        <f>IF($B52="","",$D52*($F52-1)*CA_discount_factors!AT184)</f>
        <v/>
      </c>
      <c r="AV52" s="966" t="str">
        <f>IF($B52="","",$D52*($F52-1)*CA_discount_factors!AU184)</f>
        <v/>
      </c>
      <c r="AW52" s="966" t="str">
        <f>IF($B52="","",$D52*($F52-1)*CA_discount_factors!AV184)</f>
        <v/>
      </c>
      <c r="AX52" s="966" t="str">
        <f>IF($B52="","",$D52*($F52-1)*CA_discount_factors!AW184)</f>
        <v/>
      </c>
      <c r="AY52" s="966" t="str">
        <f>IF($B52="","",$D52*($F52-1)*CA_discount_factors!AX184)</f>
        <v/>
      </c>
      <c r="AZ52" s="966" t="str">
        <f>IF($B52="","",$D52*($F52-1)*CA_discount_factors!AY184)</f>
        <v/>
      </c>
      <c r="BA52" s="966" t="str">
        <f>IF($B52="","",$D52*($F52-1)*CA_discount_factors!AZ184)</f>
        <v/>
      </c>
      <c r="BB52" s="966" t="str">
        <f>IF($B52="","",$D52*($F52-1)*CA_discount_factors!BA184)</f>
        <v/>
      </c>
      <c r="BC52" s="966" t="str">
        <f>IF($B52="","",$D52*($F52-1)*CA_discount_factors!BB184)</f>
        <v/>
      </c>
      <c r="BD52" s="966" t="str">
        <f>IF($B52="","",$D52*($F52-1)*CA_discount_factors!BC184)</f>
        <v/>
      </c>
      <c r="BE52" s="967" t="str">
        <f>IF($B52="","",$D52*($F52-1)*CA_discount_factors!BD184)</f>
        <v/>
      </c>
    </row>
    <row r="53" spans="1:57" ht="14.25" customHeight="1" x14ac:dyDescent="0.2">
      <c r="A53" s="513">
        <f t="shared" ref="A53:A76" si="59">A52+1</f>
        <v>2</v>
      </c>
      <c r="B53" s="18" t="str">
        <v/>
      </c>
      <c r="C53" s="18" t="str">
        <v/>
      </c>
      <c r="D53" s="962">
        <v>0</v>
      </c>
      <c r="E53" s="255">
        <f>CA_expected_result!S21</f>
        <v>0.15</v>
      </c>
      <c r="F53" s="648">
        <f t="shared" si="58"/>
        <v>1.4733514255588775</v>
      </c>
      <c r="G53" s="550"/>
      <c r="H53" s="968" t="str">
        <f>IF($B53="","",$D53*($F53-1)*CA_discount_factors!G185)</f>
        <v/>
      </c>
      <c r="I53" s="969" t="str">
        <f>IF($B53="","",$D53*($F53-1)*CA_discount_factors!H185)</f>
        <v/>
      </c>
      <c r="J53" s="969" t="str">
        <f>IF($B53="","",$D53*($F53-1)*CA_discount_factors!I185)</f>
        <v/>
      </c>
      <c r="K53" s="969" t="str">
        <f>IF($B53="","",$D53*($F53-1)*CA_discount_factors!J185)</f>
        <v/>
      </c>
      <c r="L53" s="969" t="str">
        <f>IF($B53="","",$D53*($F53-1)*CA_discount_factors!K185)</f>
        <v/>
      </c>
      <c r="M53" s="969" t="str">
        <f>IF($B53="","",$D53*($F53-1)*CA_discount_factors!L185)</f>
        <v/>
      </c>
      <c r="N53" s="969" t="str">
        <f>IF($B53="","",$D53*($F53-1)*CA_discount_factors!M185)</f>
        <v/>
      </c>
      <c r="O53" s="969" t="str">
        <f>IF($B53="","",$D53*($F53-1)*CA_discount_factors!N185)</f>
        <v/>
      </c>
      <c r="P53" s="969" t="str">
        <f>IF($B53="","",$D53*($F53-1)*CA_discount_factors!O185)</f>
        <v/>
      </c>
      <c r="Q53" s="969" t="str">
        <f>IF($B53="","",$D53*($F53-1)*CA_discount_factors!P185)</f>
        <v/>
      </c>
      <c r="R53" s="969" t="str">
        <f>IF($B53="","",$D53*($F53-1)*CA_discount_factors!Q185)</f>
        <v/>
      </c>
      <c r="S53" s="969" t="str">
        <f>IF($B53="","",$D53*($F53-1)*CA_discount_factors!R185)</f>
        <v/>
      </c>
      <c r="T53" s="969" t="str">
        <f>IF($B53="","",$D53*($F53-1)*CA_discount_factors!S185)</f>
        <v/>
      </c>
      <c r="U53" s="969" t="str">
        <f>IF($B53="","",$D53*($F53-1)*CA_discount_factors!T185)</f>
        <v/>
      </c>
      <c r="V53" s="969" t="str">
        <f>IF($B53="","",$D53*($F53-1)*CA_discount_factors!U185)</f>
        <v/>
      </c>
      <c r="W53" s="969" t="str">
        <f>IF($B53="","",$D53*($F53-1)*CA_discount_factors!V185)</f>
        <v/>
      </c>
      <c r="X53" s="969" t="str">
        <f>IF($B53="","",$D53*($F53-1)*CA_discount_factors!W185)</f>
        <v/>
      </c>
      <c r="Y53" s="969" t="str">
        <f>IF($B53="","",$D53*($F53-1)*CA_discount_factors!X185)</f>
        <v/>
      </c>
      <c r="Z53" s="969" t="str">
        <f>IF($B53="","",$D53*($F53-1)*CA_discount_factors!Y185)</f>
        <v/>
      </c>
      <c r="AA53" s="969" t="str">
        <f>IF($B53="","",$D53*($F53-1)*CA_discount_factors!Z185)</f>
        <v/>
      </c>
      <c r="AB53" s="969" t="str">
        <f>IF($B53="","",$D53*($F53-1)*CA_discount_factors!AA185)</f>
        <v/>
      </c>
      <c r="AC53" s="969" t="str">
        <f>IF($B53="","",$D53*($F53-1)*CA_discount_factors!AB185)</f>
        <v/>
      </c>
      <c r="AD53" s="969" t="str">
        <f>IF($B53="","",$D53*($F53-1)*CA_discount_factors!AC185)</f>
        <v/>
      </c>
      <c r="AE53" s="969" t="str">
        <f>IF($B53="","",$D53*($F53-1)*CA_discount_factors!AD185)</f>
        <v/>
      </c>
      <c r="AF53" s="969" t="str">
        <f>IF($B53="","",$D53*($F53-1)*CA_discount_factors!AE185)</f>
        <v/>
      </c>
      <c r="AG53" s="969" t="str">
        <f>IF($B53="","",$D53*($F53-1)*CA_discount_factors!AF185)</f>
        <v/>
      </c>
      <c r="AH53" s="969" t="str">
        <f>IF($B53="","",$D53*($F53-1)*CA_discount_factors!AG185)</f>
        <v/>
      </c>
      <c r="AI53" s="969" t="str">
        <f>IF($B53="","",$D53*($F53-1)*CA_discount_factors!AH185)</f>
        <v/>
      </c>
      <c r="AJ53" s="969" t="str">
        <f>IF($B53="","",$D53*($F53-1)*CA_discount_factors!AI185)</f>
        <v/>
      </c>
      <c r="AK53" s="969" t="str">
        <f>IF($B53="","",$D53*($F53-1)*CA_discount_factors!AJ185)</f>
        <v/>
      </c>
      <c r="AL53" s="969" t="str">
        <f>IF($B53="","",$D53*($F53-1)*CA_discount_factors!AK185)</f>
        <v/>
      </c>
      <c r="AM53" s="969" t="str">
        <f>IF($B53="","",$D53*($F53-1)*CA_discount_factors!AL185)</f>
        <v/>
      </c>
      <c r="AN53" s="969" t="str">
        <f>IF($B53="","",$D53*($F53-1)*CA_discount_factors!AM185)</f>
        <v/>
      </c>
      <c r="AO53" s="969" t="str">
        <f>IF($B53="","",$D53*($F53-1)*CA_discount_factors!AN185)</f>
        <v/>
      </c>
      <c r="AP53" s="969" t="str">
        <f>IF($B53="","",$D53*($F53-1)*CA_discount_factors!AO185)</f>
        <v/>
      </c>
      <c r="AQ53" s="969" t="str">
        <f>IF($B53="","",$D53*($F53-1)*CA_discount_factors!AP185)</f>
        <v/>
      </c>
      <c r="AR53" s="969" t="str">
        <f>IF($B53="","",$D53*($F53-1)*CA_discount_factors!AQ185)</f>
        <v/>
      </c>
      <c r="AS53" s="969" t="str">
        <f>IF($B53="","",$D53*($F53-1)*CA_discount_factors!AR185)</f>
        <v/>
      </c>
      <c r="AT53" s="969" t="str">
        <f>IF($B53="","",$D53*($F53-1)*CA_discount_factors!AS185)</f>
        <v/>
      </c>
      <c r="AU53" s="969" t="str">
        <f>IF($B53="","",$D53*($F53-1)*CA_discount_factors!AT185)</f>
        <v/>
      </c>
      <c r="AV53" s="969" t="str">
        <f>IF($B53="","",$D53*($F53-1)*CA_discount_factors!AU185)</f>
        <v/>
      </c>
      <c r="AW53" s="969" t="str">
        <f>IF($B53="","",$D53*($F53-1)*CA_discount_factors!AV185)</f>
        <v/>
      </c>
      <c r="AX53" s="969" t="str">
        <f>IF($B53="","",$D53*($F53-1)*CA_discount_factors!AW185)</f>
        <v/>
      </c>
      <c r="AY53" s="969" t="str">
        <f>IF($B53="","",$D53*($F53-1)*CA_discount_factors!AX185)</f>
        <v/>
      </c>
      <c r="AZ53" s="969" t="str">
        <f>IF($B53="","",$D53*($F53-1)*CA_discount_factors!AY185)</f>
        <v/>
      </c>
      <c r="BA53" s="969" t="str">
        <f>IF($B53="","",$D53*($F53-1)*CA_discount_factors!AZ185)</f>
        <v/>
      </c>
      <c r="BB53" s="969" t="str">
        <f>IF($B53="","",$D53*($F53-1)*CA_discount_factors!BA185)</f>
        <v/>
      </c>
      <c r="BC53" s="969" t="str">
        <f>IF($B53="","",$D53*($F53-1)*CA_discount_factors!BB185)</f>
        <v/>
      </c>
      <c r="BD53" s="969" t="str">
        <f>IF($B53="","",$D53*($F53-1)*CA_discount_factors!BC185)</f>
        <v/>
      </c>
      <c r="BE53" s="970" t="str">
        <f>IF($B53="","",$D53*($F53-1)*CA_discount_factors!BD185)</f>
        <v/>
      </c>
    </row>
    <row r="54" spans="1:57" ht="14.25" customHeight="1" x14ac:dyDescent="0.2">
      <c r="A54" s="513">
        <f t="shared" si="59"/>
        <v>3</v>
      </c>
      <c r="B54" s="18" t="str">
        <v/>
      </c>
      <c r="C54" s="18" t="str">
        <v/>
      </c>
      <c r="D54" s="962">
        <v>0</v>
      </c>
      <c r="E54" s="255">
        <f>CA_expected_result!S22</f>
        <v>0.15</v>
      </c>
      <c r="F54" s="648">
        <f t="shared" si="58"/>
        <v>1.4733514255588775</v>
      </c>
      <c r="G54" s="550"/>
      <c r="H54" s="968" t="str">
        <f>IF($B54="","",$D54*($F54-1)*CA_discount_factors!G186)</f>
        <v/>
      </c>
      <c r="I54" s="969" t="str">
        <f>IF($B54="","",$D54*($F54-1)*CA_discount_factors!H186)</f>
        <v/>
      </c>
      <c r="J54" s="969" t="str">
        <f>IF($B54="","",$D54*($F54-1)*CA_discount_factors!I186)</f>
        <v/>
      </c>
      <c r="K54" s="969" t="str">
        <f>IF($B54="","",$D54*($F54-1)*CA_discount_factors!J186)</f>
        <v/>
      </c>
      <c r="L54" s="969" t="str">
        <f>IF($B54="","",$D54*($F54-1)*CA_discount_factors!K186)</f>
        <v/>
      </c>
      <c r="M54" s="969" t="str">
        <f>IF($B54="","",$D54*($F54-1)*CA_discount_factors!L186)</f>
        <v/>
      </c>
      <c r="N54" s="969" t="str">
        <f>IF($B54="","",$D54*($F54-1)*CA_discount_factors!M186)</f>
        <v/>
      </c>
      <c r="O54" s="969" t="str">
        <f>IF($B54="","",$D54*($F54-1)*CA_discount_factors!N186)</f>
        <v/>
      </c>
      <c r="P54" s="969" t="str">
        <f>IF($B54="","",$D54*($F54-1)*CA_discount_factors!O186)</f>
        <v/>
      </c>
      <c r="Q54" s="969" t="str">
        <f>IF($B54="","",$D54*($F54-1)*CA_discount_factors!P186)</f>
        <v/>
      </c>
      <c r="R54" s="969" t="str">
        <f>IF($B54="","",$D54*($F54-1)*CA_discount_factors!Q186)</f>
        <v/>
      </c>
      <c r="S54" s="969" t="str">
        <f>IF($B54="","",$D54*($F54-1)*CA_discount_factors!R186)</f>
        <v/>
      </c>
      <c r="T54" s="969" t="str">
        <f>IF($B54="","",$D54*($F54-1)*CA_discount_factors!S186)</f>
        <v/>
      </c>
      <c r="U54" s="969" t="str">
        <f>IF($B54="","",$D54*($F54-1)*CA_discount_factors!T186)</f>
        <v/>
      </c>
      <c r="V54" s="969" t="str">
        <f>IF($B54="","",$D54*($F54-1)*CA_discount_factors!U186)</f>
        <v/>
      </c>
      <c r="W54" s="969" t="str">
        <f>IF($B54="","",$D54*($F54-1)*CA_discount_factors!V186)</f>
        <v/>
      </c>
      <c r="X54" s="969" t="str">
        <f>IF($B54="","",$D54*($F54-1)*CA_discount_factors!W186)</f>
        <v/>
      </c>
      <c r="Y54" s="969" t="str">
        <f>IF($B54="","",$D54*($F54-1)*CA_discount_factors!X186)</f>
        <v/>
      </c>
      <c r="Z54" s="969" t="str">
        <f>IF($B54="","",$D54*($F54-1)*CA_discount_factors!Y186)</f>
        <v/>
      </c>
      <c r="AA54" s="969" t="str">
        <f>IF($B54="","",$D54*($F54-1)*CA_discount_factors!Z186)</f>
        <v/>
      </c>
      <c r="AB54" s="969" t="str">
        <f>IF($B54="","",$D54*($F54-1)*CA_discount_factors!AA186)</f>
        <v/>
      </c>
      <c r="AC54" s="969" t="str">
        <f>IF($B54="","",$D54*($F54-1)*CA_discount_factors!AB186)</f>
        <v/>
      </c>
      <c r="AD54" s="969" t="str">
        <f>IF($B54="","",$D54*($F54-1)*CA_discount_factors!AC186)</f>
        <v/>
      </c>
      <c r="AE54" s="969" t="str">
        <f>IF($B54="","",$D54*($F54-1)*CA_discount_factors!AD186)</f>
        <v/>
      </c>
      <c r="AF54" s="969" t="str">
        <f>IF($B54="","",$D54*($F54-1)*CA_discount_factors!AE186)</f>
        <v/>
      </c>
      <c r="AG54" s="969" t="str">
        <f>IF($B54="","",$D54*($F54-1)*CA_discount_factors!AF186)</f>
        <v/>
      </c>
      <c r="AH54" s="969" t="str">
        <f>IF($B54="","",$D54*($F54-1)*CA_discount_factors!AG186)</f>
        <v/>
      </c>
      <c r="AI54" s="969" t="str">
        <f>IF($B54="","",$D54*($F54-1)*CA_discount_factors!AH186)</f>
        <v/>
      </c>
      <c r="AJ54" s="969" t="str">
        <f>IF($B54="","",$D54*($F54-1)*CA_discount_factors!AI186)</f>
        <v/>
      </c>
      <c r="AK54" s="969" t="str">
        <f>IF($B54="","",$D54*($F54-1)*CA_discount_factors!AJ186)</f>
        <v/>
      </c>
      <c r="AL54" s="969" t="str">
        <f>IF($B54="","",$D54*($F54-1)*CA_discount_factors!AK186)</f>
        <v/>
      </c>
      <c r="AM54" s="969" t="str">
        <f>IF($B54="","",$D54*($F54-1)*CA_discount_factors!AL186)</f>
        <v/>
      </c>
      <c r="AN54" s="969" t="str">
        <f>IF($B54="","",$D54*($F54-1)*CA_discount_factors!AM186)</f>
        <v/>
      </c>
      <c r="AO54" s="969" t="str">
        <f>IF($B54="","",$D54*($F54-1)*CA_discount_factors!AN186)</f>
        <v/>
      </c>
      <c r="AP54" s="969" t="str">
        <f>IF($B54="","",$D54*($F54-1)*CA_discount_factors!AO186)</f>
        <v/>
      </c>
      <c r="AQ54" s="969" t="str">
        <f>IF($B54="","",$D54*($F54-1)*CA_discount_factors!AP186)</f>
        <v/>
      </c>
      <c r="AR54" s="969" t="str">
        <f>IF($B54="","",$D54*($F54-1)*CA_discount_factors!AQ186)</f>
        <v/>
      </c>
      <c r="AS54" s="969" t="str">
        <f>IF($B54="","",$D54*($F54-1)*CA_discount_factors!AR186)</f>
        <v/>
      </c>
      <c r="AT54" s="969" t="str">
        <f>IF($B54="","",$D54*($F54-1)*CA_discount_factors!AS186)</f>
        <v/>
      </c>
      <c r="AU54" s="969" t="str">
        <f>IF($B54="","",$D54*($F54-1)*CA_discount_factors!AT186)</f>
        <v/>
      </c>
      <c r="AV54" s="969" t="str">
        <f>IF($B54="","",$D54*($F54-1)*CA_discount_factors!AU186)</f>
        <v/>
      </c>
      <c r="AW54" s="969" t="str">
        <f>IF($B54="","",$D54*($F54-1)*CA_discount_factors!AV186)</f>
        <v/>
      </c>
      <c r="AX54" s="969" t="str">
        <f>IF($B54="","",$D54*($F54-1)*CA_discount_factors!AW186)</f>
        <v/>
      </c>
      <c r="AY54" s="969" t="str">
        <f>IF($B54="","",$D54*($F54-1)*CA_discount_factors!AX186)</f>
        <v/>
      </c>
      <c r="AZ54" s="969" t="str">
        <f>IF($B54="","",$D54*($F54-1)*CA_discount_factors!AY186)</f>
        <v/>
      </c>
      <c r="BA54" s="969" t="str">
        <f>IF($B54="","",$D54*($F54-1)*CA_discount_factors!AZ186)</f>
        <v/>
      </c>
      <c r="BB54" s="969" t="str">
        <f>IF($B54="","",$D54*($F54-1)*CA_discount_factors!BA186)</f>
        <v/>
      </c>
      <c r="BC54" s="969" t="str">
        <f>IF($B54="","",$D54*($F54-1)*CA_discount_factors!BB186)</f>
        <v/>
      </c>
      <c r="BD54" s="969" t="str">
        <f>IF($B54="","",$D54*($F54-1)*CA_discount_factors!BC186)</f>
        <v/>
      </c>
      <c r="BE54" s="970" t="str">
        <f>IF($B54="","",$D54*($F54-1)*CA_discount_factors!BD186)</f>
        <v/>
      </c>
    </row>
    <row r="55" spans="1:57" ht="14.25" customHeight="1" x14ac:dyDescent="0.2">
      <c r="A55" s="513">
        <f t="shared" si="59"/>
        <v>4</v>
      </c>
      <c r="B55" s="18" t="str">
        <v/>
      </c>
      <c r="C55" s="18" t="str">
        <v/>
      </c>
      <c r="D55" s="962">
        <v>0</v>
      </c>
      <c r="E55" s="255">
        <f>CA_expected_result!S23</f>
        <v>0.15</v>
      </c>
      <c r="F55" s="648">
        <f t="shared" si="58"/>
        <v>1.4733514255588775</v>
      </c>
      <c r="G55" s="550"/>
      <c r="H55" s="968" t="str">
        <f>IF($B55="","",$D55*($F55-1)*CA_discount_factors!G187)</f>
        <v/>
      </c>
      <c r="I55" s="969" t="str">
        <f>IF($B55="","",$D55*($F55-1)*CA_discount_factors!H187)</f>
        <v/>
      </c>
      <c r="J55" s="969" t="str">
        <f>IF($B55="","",$D55*($F55-1)*CA_discount_factors!I187)</f>
        <v/>
      </c>
      <c r="K55" s="969" t="str">
        <f>IF($B55="","",$D55*($F55-1)*CA_discount_factors!J187)</f>
        <v/>
      </c>
      <c r="L55" s="969" t="str">
        <f>IF($B55="","",$D55*($F55-1)*CA_discount_factors!K187)</f>
        <v/>
      </c>
      <c r="M55" s="969" t="str">
        <f>IF($B55="","",$D55*($F55-1)*CA_discount_factors!L187)</f>
        <v/>
      </c>
      <c r="N55" s="969" t="str">
        <f>IF($B55="","",$D55*($F55-1)*CA_discount_factors!M187)</f>
        <v/>
      </c>
      <c r="O55" s="969" t="str">
        <f>IF($B55="","",$D55*($F55-1)*CA_discount_factors!N187)</f>
        <v/>
      </c>
      <c r="P55" s="969" t="str">
        <f>IF($B55="","",$D55*($F55-1)*CA_discount_factors!O187)</f>
        <v/>
      </c>
      <c r="Q55" s="969" t="str">
        <f>IF($B55="","",$D55*($F55-1)*CA_discount_factors!P187)</f>
        <v/>
      </c>
      <c r="R55" s="969" t="str">
        <f>IF($B55="","",$D55*($F55-1)*CA_discount_factors!Q187)</f>
        <v/>
      </c>
      <c r="S55" s="969" t="str">
        <f>IF($B55="","",$D55*($F55-1)*CA_discount_factors!R187)</f>
        <v/>
      </c>
      <c r="T55" s="969" t="str">
        <f>IF($B55="","",$D55*($F55-1)*CA_discount_factors!S187)</f>
        <v/>
      </c>
      <c r="U55" s="969" t="str">
        <f>IF($B55="","",$D55*($F55-1)*CA_discount_factors!T187)</f>
        <v/>
      </c>
      <c r="V55" s="969" t="str">
        <f>IF($B55="","",$D55*($F55-1)*CA_discount_factors!U187)</f>
        <v/>
      </c>
      <c r="W55" s="969" t="str">
        <f>IF($B55="","",$D55*($F55-1)*CA_discount_factors!V187)</f>
        <v/>
      </c>
      <c r="X55" s="969" t="str">
        <f>IF($B55="","",$D55*($F55-1)*CA_discount_factors!W187)</f>
        <v/>
      </c>
      <c r="Y55" s="969" t="str">
        <f>IF($B55="","",$D55*($F55-1)*CA_discount_factors!X187)</f>
        <v/>
      </c>
      <c r="Z55" s="969" t="str">
        <f>IF($B55="","",$D55*($F55-1)*CA_discount_factors!Y187)</f>
        <v/>
      </c>
      <c r="AA55" s="969" t="str">
        <f>IF($B55="","",$D55*($F55-1)*CA_discount_factors!Z187)</f>
        <v/>
      </c>
      <c r="AB55" s="969" t="str">
        <f>IF($B55="","",$D55*($F55-1)*CA_discount_factors!AA187)</f>
        <v/>
      </c>
      <c r="AC55" s="969" t="str">
        <f>IF($B55="","",$D55*($F55-1)*CA_discount_factors!AB187)</f>
        <v/>
      </c>
      <c r="AD55" s="969" t="str">
        <f>IF($B55="","",$D55*($F55-1)*CA_discount_factors!AC187)</f>
        <v/>
      </c>
      <c r="AE55" s="969" t="str">
        <f>IF($B55="","",$D55*($F55-1)*CA_discount_factors!AD187)</f>
        <v/>
      </c>
      <c r="AF55" s="969" t="str">
        <f>IF($B55="","",$D55*($F55-1)*CA_discount_factors!AE187)</f>
        <v/>
      </c>
      <c r="AG55" s="969" t="str">
        <f>IF($B55="","",$D55*($F55-1)*CA_discount_factors!AF187)</f>
        <v/>
      </c>
      <c r="AH55" s="969" t="str">
        <f>IF($B55="","",$D55*($F55-1)*CA_discount_factors!AG187)</f>
        <v/>
      </c>
      <c r="AI55" s="969" t="str">
        <f>IF($B55="","",$D55*($F55-1)*CA_discount_factors!AH187)</f>
        <v/>
      </c>
      <c r="AJ55" s="969" t="str">
        <f>IF($B55="","",$D55*($F55-1)*CA_discount_factors!AI187)</f>
        <v/>
      </c>
      <c r="AK55" s="969" t="str">
        <f>IF($B55="","",$D55*($F55-1)*CA_discount_factors!AJ187)</f>
        <v/>
      </c>
      <c r="AL55" s="969" t="str">
        <f>IF($B55="","",$D55*($F55-1)*CA_discount_factors!AK187)</f>
        <v/>
      </c>
      <c r="AM55" s="969" t="str">
        <f>IF($B55="","",$D55*($F55-1)*CA_discount_factors!AL187)</f>
        <v/>
      </c>
      <c r="AN55" s="969" t="str">
        <f>IF($B55="","",$D55*($F55-1)*CA_discount_factors!AM187)</f>
        <v/>
      </c>
      <c r="AO55" s="969" t="str">
        <f>IF($B55="","",$D55*($F55-1)*CA_discount_factors!AN187)</f>
        <v/>
      </c>
      <c r="AP55" s="969" t="str">
        <f>IF($B55="","",$D55*($F55-1)*CA_discount_factors!AO187)</f>
        <v/>
      </c>
      <c r="AQ55" s="969" t="str">
        <f>IF($B55="","",$D55*($F55-1)*CA_discount_factors!AP187)</f>
        <v/>
      </c>
      <c r="AR55" s="969" t="str">
        <f>IF($B55="","",$D55*($F55-1)*CA_discount_factors!AQ187)</f>
        <v/>
      </c>
      <c r="AS55" s="969" t="str">
        <f>IF($B55="","",$D55*($F55-1)*CA_discount_factors!AR187)</f>
        <v/>
      </c>
      <c r="AT55" s="969" t="str">
        <f>IF($B55="","",$D55*($F55-1)*CA_discount_factors!AS187)</f>
        <v/>
      </c>
      <c r="AU55" s="969" t="str">
        <f>IF($B55="","",$D55*($F55-1)*CA_discount_factors!AT187)</f>
        <v/>
      </c>
      <c r="AV55" s="969" t="str">
        <f>IF($B55="","",$D55*($F55-1)*CA_discount_factors!AU187)</f>
        <v/>
      </c>
      <c r="AW55" s="969" t="str">
        <f>IF($B55="","",$D55*($F55-1)*CA_discount_factors!AV187)</f>
        <v/>
      </c>
      <c r="AX55" s="969" t="str">
        <f>IF($B55="","",$D55*($F55-1)*CA_discount_factors!AW187)</f>
        <v/>
      </c>
      <c r="AY55" s="969" t="str">
        <f>IF($B55="","",$D55*($F55-1)*CA_discount_factors!AX187)</f>
        <v/>
      </c>
      <c r="AZ55" s="969" t="str">
        <f>IF($B55="","",$D55*($F55-1)*CA_discount_factors!AY187)</f>
        <v/>
      </c>
      <c r="BA55" s="969" t="str">
        <f>IF($B55="","",$D55*($F55-1)*CA_discount_factors!AZ187)</f>
        <v/>
      </c>
      <c r="BB55" s="969" t="str">
        <f>IF($B55="","",$D55*($F55-1)*CA_discount_factors!BA187)</f>
        <v/>
      </c>
      <c r="BC55" s="969" t="str">
        <f>IF($B55="","",$D55*($F55-1)*CA_discount_factors!BB187)</f>
        <v/>
      </c>
      <c r="BD55" s="969" t="str">
        <f>IF($B55="","",$D55*($F55-1)*CA_discount_factors!BC187)</f>
        <v/>
      </c>
      <c r="BE55" s="970" t="str">
        <f>IF($B55="","",$D55*($F55-1)*CA_discount_factors!BD187)</f>
        <v/>
      </c>
    </row>
    <row r="56" spans="1:57" ht="14.25" customHeight="1" x14ac:dyDescent="0.2">
      <c r="A56" s="513">
        <f t="shared" si="59"/>
        <v>5</v>
      </c>
      <c r="B56" s="18" t="str">
        <v/>
      </c>
      <c r="C56" s="18" t="str">
        <v/>
      </c>
      <c r="D56" s="962">
        <v>0</v>
      </c>
      <c r="E56" s="255">
        <f>CA_expected_result!S24</f>
        <v>0.15</v>
      </c>
      <c r="F56" s="648">
        <f t="shared" si="58"/>
        <v>1.4733514255588775</v>
      </c>
      <c r="G56" s="550"/>
      <c r="H56" s="968" t="str">
        <f>IF($B56="","",$D56*($F56-1)*CA_discount_factors!G188)</f>
        <v/>
      </c>
      <c r="I56" s="969" t="str">
        <f>IF($B56="","",$D56*($F56-1)*CA_discount_factors!H188)</f>
        <v/>
      </c>
      <c r="J56" s="969" t="str">
        <f>IF($B56="","",$D56*($F56-1)*CA_discount_factors!I188)</f>
        <v/>
      </c>
      <c r="K56" s="969" t="str">
        <f>IF($B56="","",$D56*($F56-1)*CA_discount_factors!J188)</f>
        <v/>
      </c>
      <c r="L56" s="969" t="str">
        <f>IF($B56="","",$D56*($F56-1)*CA_discount_factors!K188)</f>
        <v/>
      </c>
      <c r="M56" s="969" t="str">
        <f>IF($B56="","",$D56*($F56-1)*CA_discount_factors!L188)</f>
        <v/>
      </c>
      <c r="N56" s="969" t="str">
        <f>IF($B56="","",$D56*($F56-1)*CA_discount_factors!M188)</f>
        <v/>
      </c>
      <c r="O56" s="969" t="str">
        <f>IF($B56="","",$D56*($F56-1)*CA_discount_factors!N188)</f>
        <v/>
      </c>
      <c r="P56" s="969" t="str">
        <f>IF($B56="","",$D56*($F56-1)*CA_discount_factors!O188)</f>
        <v/>
      </c>
      <c r="Q56" s="969" t="str">
        <f>IF($B56="","",$D56*($F56-1)*CA_discount_factors!P188)</f>
        <v/>
      </c>
      <c r="R56" s="969" t="str">
        <f>IF($B56="","",$D56*($F56-1)*CA_discount_factors!Q188)</f>
        <v/>
      </c>
      <c r="S56" s="969" t="str">
        <f>IF($B56="","",$D56*($F56-1)*CA_discount_factors!R188)</f>
        <v/>
      </c>
      <c r="T56" s="969" t="str">
        <f>IF($B56="","",$D56*($F56-1)*CA_discount_factors!S188)</f>
        <v/>
      </c>
      <c r="U56" s="969" t="str">
        <f>IF($B56="","",$D56*($F56-1)*CA_discount_factors!T188)</f>
        <v/>
      </c>
      <c r="V56" s="969" t="str">
        <f>IF($B56="","",$D56*($F56-1)*CA_discount_factors!U188)</f>
        <v/>
      </c>
      <c r="W56" s="969" t="str">
        <f>IF($B56="","",$D56*($F56-1)*CA_discount_factors!V188)</f>
        <v/>
      </c>
      <c r="X56" s="969" t="str">
        <f>IF($B56="","",$D56*($F56-1)*CA_discount_factors!W188)</f>
        <v/>
      </c>
      <c r="Y56" s="969" t="str">
        <f>IF($B56="","",$D56*($F56-1)*CA_discount_factors!X188)</f>
        <v/>
      </c>
      <c r="Z56" s="969" t="str">
        <f>IF($B56="","",$D56*($F56-1)*CA_discount_factors!Y188)</f>
        <v/>
      </c>
      <c r="AA56" s="969" t="str">
        <f>IF($B56="","",$D56*($F56-1)*CA_discount_factors!Z188)</f>
        <v/>
      </c>
      <c r="AB56" s="969" t="str">
        <f>IF($B56="","",$D56*($F56-1)*CA_discount_factors!AA188)</f>
        <v/>
      </c>
      <c r="AC56" s="969" t="str">
        <f>IF($B56="","",$D56*($F56-1)*CA_discount_factors!AB188)</f>
        <v/>
      </c>
      <c r="AD56" s="969" t="str">
        <f>IF($B56="","",$D56*($F56-1)*CA_discount_factors!AC188)</f>
        <v/>
      </c>
      <c r="AE56" s="969" t="str">
        <f>IF($B56="","",$D56*($F56-1)*CA_discount_factors!AD188)</f>
        <v/>
      </c>
      <c r="AF56" s="969" t="str">
        <f>IF($B56="","",$D56*($F56-1)*CA_discount_factors!AE188)</f>
        <v/>
      </c>
      <c r="AG56" s="969" t="str">
        <f>IF($B56="","",$D56*($F56-1)*CA_discount_factors!AF188)</f>
        <v/>
      </c>
      <c r="AH56" s="969" t="str">
        <f>IF($B56="","",$D56*($F56-1)*CA_discount_factors!AG188)</f>
        <v/>
      </c>
      <c r="AI56" s="969" t="str">
        <f>IF($B56="","",$D56*($F56-1)*CA_discount_factors!AH188)</f>
        <v/>
      </c>
      <c r="AJ56" s="969" t="str">
        <f>IF($B56="","",$D56*($F56-1)*CA_discount_factors!AI188)</f>
        <v/>
      </c>
      <c r="AK56" s="969" t="str">
        <f>IF($B56="","",$D56*($F56-1)*CA_discount_factors!AJ188)</f>
        <v/>
      </c>
      <c r="AL56" s="969" t="str">
        <f>IF($B56="","",$D56*($F56-1)*CA_discount_factors!AK188)</f>
        <v/>
      </c>
      <c r="AM56" s="969" t="str">
        <f>IF($B56="","",$D56*($F56-1)*CA_discount_factors!AL188)</f>
        <v/>
      </c>
      <c r="AN56" s="969" t="str">
        <f>IF($B56="","",$D56*($F56-1)*CA_discount_factors!AM188)</f>
        <v/>
      </c>
      <c r="AO56" s="969" t="str">
        <f>IF($B56="","",$D56*($F56-1)*CA_discount_factors!AN188)</f>
        <v/>
      </c>
      <c r="AP56" s="969" t="str">
        <f>IF($B56="","",$D56*($F56-1)*CA_discount_factors!AO188)</f>
        <v/>
      </c>
      <c r="AQ56" s="969" t="str">
        <f>IF($B56="","",$D56*($F56-1)*CA_discount_factors!AP188)</f>
        <v/>
      </c>
      <c r="AR56" s="969" t="str">
        <f>IF($B56="","",$D56*($F56-1)*CA_discount_factors!AQ188)</f>
        <v/>
      </c>
      <c r="AS56" s="969" t="str">
        <f>IF($B56="","",$D56*($F56-1)*CA_discount_factors!AR188)</f>
        <v/>
      </c>
      <c r="AT56" s="969" t="str">
        <f>IF($B56="","",$D56*($F56-1)*CA_discount_factors!AS188)</f>
        <v/>
      </c>
      <c r="AU56" s="969" t="str">
        <f>IF($B56="","",$D56*($F56-1)*CA_discount_factors!AT188)</f>
        <v/>
      </c>
      <c r="AV56" s="969" t="str">
        <f>IF($B56="","",$D56*($F56-1)*CA_discount_factors!AU188)</f>
        <v/>
      </c>
      <c r="AW56" s="969" t="str">
        <f>IF($B56="","",$D56*($F56-1)*CA_discount_factors!AV188)</f>
        <v/>
      </c>
      <c r="AX56" s="969" t="str">
        <f>IF($B56="","",$D56*($F56-1)*CA_discount_factors!AW188)</f>
        <v/>
      </c>
      <c r="AY56" s="969" t="str">
        <f>IF($B56="","",$D56*($F56-1)*CA_discount_factors!AX188)</f>
        <v/>
      </c>
      <c r="AZ56" s="969" t="str">
        <f>IF($B56="","",$D56*($F56-1)*CA_discount_factors!AY188)</f>
        <v/>
      </c>
      <c r="BA56" s="969" t="str">
        <f>IF($B56="","",$D56*($F56-1)*CA_discount_factors!AZ188)</f>
        <v/>
      </c>
      <c r="BB56" s="969" t="str">
        <f>IF($B56="","",$D56*($F56-1)*CA_discount_factors!BA188)</f>
        <v/>
      </c>
      <c r="BC56" s="969" t="str">
        <f>IF($B56="","",$D56*($F56-1)*CA_discount_factors!BB188)</f>
        <v/>
      </c>
      <c r="BD56" s="969" t="str">
        <f>IF($B56="","",$D56*($F56-1)*CA_discount_factors!BC188)</f>
        <v/>
      </c>
      <c r="BE56" s="970" t="str">
        <f>IF($B56="","",$D56*($F56-1)*CA_discount_factors!BD188)</f>
        <v/>
      </c>
    </row>
    <row r="57" spans="1:57" ht="14.25" customHeight="1" x14ac:dyDescent="0.2">
      <c r="A57" s="513">
        <f t="shared" si="59"/>
        <v>6</v>
      </c>
      <c r="B57" s="18" t="str">
        <v/>
      </c>
      <c r="C57" s="18" t="str">
        <v/>
      </c>
      <c r="D57" s="962">
        <v>0</v>
      </c>
      <c r="E57" s="255">
        <f>CA_expected_result!S25</f>
        <v>0.15</v>
      </c>
      <c r="F57" s="648">
        <f t="shared" si="58"/>
        <v>1.4733514255588775</v>
      </c>
      <c r="G57" s="550"/>
      <c r="H57" s="968" t="str">
        <f>IF($B57="","",$D57*($F57-1)*CA_discount_factors!G189)</f>
        <v/>
      </c>
      <c r="I57" s="969" t="str">
        <f>IF($B57="","",$D57*($F57-1)*CA_discount_factors!H189)</f>
        <v/>
      </c>
      <c r="J57" s="969" t="str">
        <f>IF($B57="","",$D57*($F57-1)*CA_discount_factors!I189)</f>
        <v/>
      </c>
      <c r="K57" s="969" t="str">
        <f>IF($B57="","",$D57*($F57-1)*CA_discount_factors!J189)</f>
        <v/>
      </c>
      <c r="L57" s="969" t="str">
        <f>IF($B57="","",$D57*($F57-1)*CA_discount_factors!K189)</f>
        <v/>
      </c>
      <c r="M57" s="969" t="str">
        <f>IF($B57="","",$D57*($F57-1)*CA_discount_factors!L189)</f>
        <v/>
      </c>
      <c r="N57" s="969" t="str">
        <f>IF($B57="","",$D57*($F57-1)*CA_discount_factors!M189)</f>
        <v/>
      </c>
      <c r="O57" s="969" t="str">
        <f>IF($B57="","",$D57*($F57-1)*CA_discount_factors!N189)</f>
        <v/>
      </c>
      <c r="P57" s="969" t="str">
        <f>IF($B57="","",$D57*($F57-1)*CA_discount_factors!O189)</f>
        <v/>
      </c>
      <c r="Q57" s="969" t="str">
        <f>IF($B57="","",$D57*($F57-1)*CA_discount_factors!P189)</f>
        <v/>
      </c>
      <c r="R57" s="969" t="str">
        <f>IF($B57="","",$D57*($F57-1)*CA_discount_factors!Q189)</f>
        <v/>
      </c>
      <c r="S57" s="969" t="str">
        <f>IF($B57="","",$D57*($F57-1)*CA_discount_factors!R189)</f>
        <v/>
      </c>
      <c r="T57" s="969" t="str">
        <f>IF($B57="","",$D57*($F57-1)*CA_discount_factors!S189)</f>
        <v/>
      </c>
      <c r="U57" s="969" t="str">
        <f>IF($B57="","",$D57*($F57-1)*CA_discount_factors!T189)</f>
        <v/>
      </c>
      <c r="V57" s="969" t="str">
        <f>IF($B57="","",$D57*($F57-1)*CA_discount_factors!U189)</f>
        <v/>
      </c>
      <c r="W57" s="969" t="str">
        <f>IF($B57="","",$D57*($F57-1)*CA_discount_factors!V189)</f>
        <v/>
      </c>
      <c r="X57" s="969" t="str">
        <f>IF($B57="","",$D57*($F57-1)*CA_discount_factors!W189)</f>
        <v/>
      </c>
      <c r="Y57" s="969" t="str">
        <f>IF($B57="","",$D57*($F57-1)*CA_discount_factors!X189)</f>
        <v/>
      </c>
      <c r="Z57" s="969" t="str">
        <f>IF($B57="","",$D57*($F57-1)*CA_discount_factors!Y189)</f>
        <v/>
      </c>
      <c r="AA57" s="969" t="str">
        <f>IF($B57="","",$D57*($F57-1)*CA_discount_factors!Z189)</f>
        <v/>
      </c>
      <c r="AB57" s="969" t="str">
        <f>IF($B57="","",$D57*($F57-1)*CA_discount_factors!AA189)</f>
        <v/>
      </c>
      <c r="AC57" s="969" t="str">
        <f>IF($B57="","",$D57*($F57-1)*CA_discount_factors!AB189)</f>
        <v/>
      </c>
      <c r="AD57" s="969" t="str">
        <f>IF($B57="","",$D57*($F57-1)*CA_discount_factors!AC189)</f>
        <v/>
      </c>
      <c r="AE57" s="969" t="str">
        <f>IF($B57="","",$D57*($F57-1)*CA_discount_factors!AD189)</f>
        <v/>
      </c>
      <c r="AF57" s="969" t="str">
        <f>IF($B57="","",$D57*($F57-1)*CA_discount_factors!AE189)</f>
        <v/>
      </c>
      <c r="AG57" s="969" t="str">
        <f>IF($B57="","",$D57*($F57-1)*CA_discount_factors!AF189)</f>
        <v/>
      </c>
      <c r="AH57" s="969" t="str">
        <f>IF($B57="","",$D57*($F57-1)*CA_discount_factors!AG189)</f>
        <v/>
      </c>
      <c r="AI57" s="969" t="str">
        <f>IF($B57="","",$D57*($F57-1)*CA_discount_factors!AH189)</f>
        <v/>
      </c>
      <c r="AJ57" s="969" t="str">
        <f>IF($B57="","",$D57*($F57-1)*CA_discount_factors!AI189)</f>
        <v/>
      </c>
      <c r="AK57" s="969" t="str">
        <f>IF($B57="","",$D57*($F57-1)*CA_discount_factors!AJ189)</f>
        <v/>
      </c>
      <c r="AL57" s="969" t="str">
        <f>IF($B57="","",$D57*($F57-1)*CA_discount_factors!AK189)</f>
        <v/>
      </c>
      <c r="AM57" s="969" t="str">
        <f>IF($B57="","",$D57*($F57-1)*CA_discount_factors!AL189)</f>
        <v/>
      </c>
      <c r="AN57" s="969" t="str">
        <f>IF($B57="","",$D57*($F57-1)*CA_discount_factors!AM189)</f>
        <v/>
      </c>
      <c r="AO57" s="969" t="str">
        <f>IF($B57="","",$D57*($F57-1)*CA_discount_factors!AN189)</f>
        <v/>
      </c>
      <c r="AP57" s="969" t="str">
        <f>IF($B57="","",$D57*($F57-1)*CA_discount_factors!AO189)</f>
        <v/>
      </c>
      <c r="AQ57" s="969" t="str">
        <f>IF($B57="","",$D57*($F57-1)*CA_discount_factors!AP189)</f>
        <v/>
      </c>
      <c r="AR57" s="969" t="str">
        <f>IF($B57="","",$D57*($F57-1)*CA_discount_factors!AQ189)</f>
        <v/>
      </c>
      <c r="AS57" s="969" t="str">
        <f>IF($B57="","",$D57*($F57-1)*CA_discount_factors!AR189)</f>
        <v/>
      </c>
      <c r="AT57" s="969" t="str">
        <f>IF($B57="","",$D57*($F57-1)*CA_discount_factors!AS189)</f>
        <v/>
      </c>
      <c r="AU57" s="969" t="str">
        <f>IF($B57="","",$D57*($F57-1)*CA_discount_factors!AT189)</f>
        <v/>
      </c>
      <c r="AV57" s="969" t="str">
        <f>IF($B57="","",$D57*($F57-1)*CA_discount_factors!AU189)</f>
        <v/>
      </c>
      <c r="AW57" s="969" t="str">
        <f>IF($B57="","",$D57*($F57-1)*CA_discount_factors!AV189)</f>
        <v/>
      </c>
      <c r="AX57" s="969" t="str">
        <f>IF($B57="","",$D57*($F57-1)*CA_discount_factors!AW189)</f>
        <v/>
      </c>
      <c r="AY57" s="969" t="str">
        <f>IF($B57="","",$D57*($F57-1)*CA_discount_factors!AX189)</f>
        <v/>
      </c>
      <c r="AZ57" s="969" t="str">
        <f>IF($B57="","",$D57*($F57-1)*CA_discount_factors!AY189)</f>
        <v/>
      </c>
      <c r="BA57" s="969" t="str">
        <f>IF($B57="","",$D57*($F57-1)*CA_discount_factors!AZ189)</f>
        <v/>
      </c>
      <c r="BB57" s="969" t="str">
        <f>IF($B57="","",$D57*($F57-1)*CA_discount_factors!BA189)</f>
        <v/>
      </c>
      <c r="BC57" s="969" t="str">
        <f>IF($B57="","",$D57*($F57-1)*CA_discount_factors!BB189)</f>
        <v/>
      </c>
      <c r="BD57" s="969" t="str">
        <f>IF($B57="","",$D57*($F57-1)*CA_discount_factors!BC189)</f>
        <v/>
      </c>
      <c r="BE57" s="970" t="str">
        <f>IF($B57="","",$D57*($F57-1)*CA_discount_factors!BD189)</f>
        <v/>
      </c>
    </row>
    <row r="58" spans="1:57" ht="14.25" customHeight="1" x14ac:dyDescent="0.2">
      <c r="A58" s="513">
        <f t="shared" si="59"/>
        <v>7</v>
      </c>
      <c r="B58" s="18" t="str">
        <v/>
      </c>
      <c r="C58" s="18" t="str">
        <v/>
      </c>
      <c r="D58" s="962">
        <v>0</v>
      </c>
      <c r="E58" s="255">
        <f>CA_expected_result!S26</f>
        <v>0.15</v>
      </c>
      <c r="F58" s="648">
        <f t="shared" si="58"/>
        <v>1.4733514255588775</v>
      </c>
      <c r="G58" s="550"/>
      <c r="H58" s="968" t="str">
        <f>IF($B58="","",$D58*($F58-1)*CA_discount_factors!G190)</f>
        <v/>
      </c>
      <c r="I58" s="969" t="str">
        <f>IF($B58="","",$D58*($F58-1)*CA_discount_factors!H190)</f>
        <v/>
      </c>
      <c r="J58" s="969" t="str">
        <f>IF($B58="","",$D58*($F58-1)*CA_discount_factors!I190)</f>
        <v/>
      </c>
      <c r="K58" s="969" t="str">
        <f>IF($B58="","",$D58*($F58-1)*CA_discount_factors!J190)</f>
        <v/>
      </c>
      <c r="L58" s="969" t="str">
        <f>IF($B58="","",$D58*($F58-1)*CA_discount_factors!K190)</f>
        <v/>
      </c>
      <c r="M58" s="969" t="str">
        <f>IF($B58="","",$D58*($F58-1)*CA_discount_factors!L190)</f>
        <v/>
      </c>
      <c r="N58" s="969" t="str">
        <f>IF($B58="","",$D58*($F58-1)*CA_discount_factors!M190)</f>
        <v/>
      </c>
      <c r="O58" s="969" t="str">
        <f>IF($B58="","",$D58*($F58-1)*CA_discount_factors!N190)</f>
        <v/>
      </c>
      <c r="P58" s="969" t="str">
        <f>IF($B58="","",$D58*($F58-1)*CA_discount_factors!O190)</f>
        <v/>
      </c>
      <c r="Q58" s="969" t="str">
        <f>IF($B58="","",$D58*($F58-1)*CA_discount_factors!P190)</f>
        <v/>
      </c>
      <c r="R58" s="969" t="str">
        <f>IF($B58="","",$D58*($F58-1)*CA_discount_factors!Q190)</f>
        <v/>
      </c>
      <c r="S58" s="969" t="str">
        <f>IF($B58="","",$D58*($F58-1)*CA_discount_factors!R190)</f>
        <v/>
      </c>
      <c r="T58" s="969" t="str">
        <f>IF($B58="","",$D58*($F58-1)*CA_discount_factors!S190)</f>
        <v/>
      </c>
      <c r="U58" s="969" t="str">
        <f>IF($B58="","",$D58*($F58-1)*CA_discount_factors!T190)</f>
        <v/>
      </c>
      <c r="V58" s="969" t="str">
        <f>IF($B58="","",$D58*($F58-1)*CA_discount_factors!U190)</f>
        <v/>
      </c>
      <c r="W58" s="969" t="str">
        <f>IF($B58="","",$D58*($F58-1)*CA_discount_factors!V190)</f>
        <v/>
      </c>
      <c r="X58" s="969" t="str">
        <f>IF($B58="","",$D58*($F58-1)*CA_discount_factors!W190)</f>
        <v/>
      </c>
      <c r="Y58" s="969" t="str">
        <f>IF($B58="","",$D58*($F58-1)*CA_discount_factors!X190)</f>
        <v/>
      </c>
      <c r="Z58" s="969" t="str">
        <f>IF($B58="","",$D58*($F58-1)*CA_discount_factors!Y190)</f>
        <v/>
      </c>
      <c r="AA58" s="969" t="str">
        <f>IF($B58="","",$D58*($F58-1)*CA_discount_factors!Z190)</f>
        <v/>
      </c>
      <c r="AB58" s="969" t="str">
        <f>IF($B58="","",$D58*($F58-1)*CA_discount_factors!AA190)</f>
        <v/>
      </c>
      <c r="AC58" s="969" t="str">
        <f>IF($B58="","",$D58*($F58-1)*CA_discount_factors!AB190)</f>
        <v/>
      </c>
      <c r="AD58" s="969" t="str">
        <f>IF($B58="","",$D58*($F58-1)*CA_discount_factors!AC190)</f>
        <v/>
      </c>
      <c r="AE58" s="969" t="str">
        <f>IF($B58="","",$D58*($F58-1)*CA_discount_factors!AD190)</f>
        <v/>
      </c>
      <c r="AF58" s="969" t="str">
        <f>IF($B58="","",$D58*($F58-1)*CA_discount_factors!AE190)</f>
        <v/>
      </c>
      <c r="AG58" s="969" t="str">
        <f>IF($B58="","",$D58*($F58-1)*CA_discount_factors!AF190)</f>
        <v/>
      </c>
      <c r="AH58" s="969" t="str">
        <f>IF($B58="","",$D58*($F58-1)*CA_discount_factors!AG190)</f>
        <v/>
      </c>
      <c r="AI58" s="969" t="str">
        <f>IF($B58="","",$D58*($F58-1)*CA_discount_factors!AH190)</f>
        <v/>
      </c>
      <c r="AJ58" s="969" t="str">
        <f>IF($B58="","",$D58*($F58-1)*CA_discount_factors!AI190)</f>
        <v/>
      </c>
      <c r="AK58" s="969" t="str">
        <f>IF($B58="","",$D58*($F58-1)*CA_discount_factors!AJ190)</f>
        <v/>
      </c>
      <c r="AL58" s="969" t="str">
        <f>IF($B58="","",$D58*($F58-1)*CA_discount_factors!AK190)</f>
        <v/>
      </c>
      <c r="AM58" s="969" t="str">
        <f>IF($B58="","",$D58*($F58-1)*CA_discount_factors!AL190)</f>
        <v/>
      </c>
      <c r="AN58" s="969" t="str">
        <f>IF($B58="","",$D58*($F58-1)*CA_discount_factors!AM190)</f>
        <v/>
      </c>
      <c r="AO58" s="969" t="str">
        <f>IF($B58="","",$D58*($F58-1)*CA_discount_factors!AN190)</f>
        <v/>
      </c>
      <c r="AP58" s="969" t="str">
        <f>IF($B58="","",$D58*($F58-1)*CA_discount_factors!AO190)</f>
        <v/>
      </c>
      <c r="AQ58" s="969" t="str">
        <f>IF($B58="","",$D58*($F58-1)*CA_discount_factors!AP190)</f>
        <v/>
      </c>
      <c r="AR58" s="969" t="str">
        <f>IF($B58="","",$D58*($F58-1)*CA_discount_factors!AQ190)</f>
        <v/>
      </c>
      <c r="AS58" s="969" t="str">
        <f>IF($B58="","",$D58*($F58-1)*CA_discount_factors!AR190)</f>
        <v/>
      </c>
      <c r="AT58" s="969" t="str">
        <f>IF($B58="","",$D58*($F58-1)*CA_discount_factors!AS190)</f>
        <v/>
      </c>
      <c r="AU58" s="969" t="str">
        <f>IF($B58="","",$D58*($F58-1)*CA_discount_factors!AT190)</f>
        <v/>
      </c>
      <c r="AV58" s="969" t="str">
        <f>IF($B58="","",$D58*($F58-1)*CA_discount_factors!AU190)</f>
        <v/>
      </c>
      <c r="AW58" s="969" t="str">
        <f>IF($B58="","",$D58*($F58-1)*CA_discount_factors!AV190)</f>
        <v/>
      </c>
      <c r="AX58" s="969" t="str">
        <f>IF($B58="","",$D58*($F58-1)*CA_discount_factors!AW190)</f>
        <v/>
      </c>
      <c r="AY58" s="969" t="str">
        <f>IF($B58="","",$D58*($F58-1)*CA_discount_factors!AX190)</f>
        <v/>
      </c>
      <c r="AZ58" s="969" t="str">
        <f>IF($B58="","",$D58*($F58-1)*CA_discount_factors!AY190)</f>
        <v/>
      </c>
      <c r="BA58" s="969" t="str">
        <f>IF($B58="","",$D58*($F58-1)*CA_discount_factors!AZ190)</f>
        <v/>
      </c>
      <c r="BB58" s="969" t="str">
        <f>IF($B58="","",$D58*($F58-1)*CA_discount_factors!BA190)</f>
        <v/>
      </c>
      <c r="BC58" s="969" t="str">
        <f>IF($B58="","",$D58*($F58-1)*CA_discount_factors!BB190)</f>
        <v/>
      </c>
      <c r="BD58" s="969" t="str">
        <f>IF($B58="","",$D58*($F58-1)*CA_discount_factors!BC190)</f>
        <v/>
      </c>
      <c r="BE58" s="970" t="str">
        <f>IF($B58="","",$D58*($F58-1)*CA_discount_factors!BD190)</f>
        <v/>
      </c>
    </row>
    <row r="59" spans="1:57" ht="14.25" customHeight="1" x14ac:dyDescent="0.2">
      <c r="A59" s="513">
        <f t="shared" si="59"/>
        <v>8</v>
      </c>
      <c r="B59" s="18" t="str">
        <v/>
      </c>
      <c r="C59" s="18" t="str">
        <v/>
      </c>
      <c r="D59" s="962">
        <v>0</v>
      </c>
      <c r="E59" s="255">
        <f>CA_expected_result!S27</f>
        <v>0.15</v>
      </c>
      <c r="F59" s="648">
        <f t="shared" si="58"/>
        <v>1.4733514255588775</v>
      </c>
      <c r="G59" s="550"/>
      <c r="H59" s="968" t="str">
        <f>IF($B59="","",$D59*($F59-1)*CA_discount_factors!G191)</f>
        <v/>
      </c>
      <c r="I59" s="969" t="str">
        <f>IF($B59="","",$D59*($F59-1)*CA_discount_factors!H191)</f>
        <v/>
      </c>
      <c r="J59" s="969" t="str">
        <f>IF($B59="","",$D59*($F59-1)*CA_discount_factors!I191)</f>
        <v/>
      </c>
      <c r="K59" s="969" t="str">
        <f>IF($B59="","",$D59*($F59-1)*CA_discount_factors!J191)</f>
        <v/>
      </c>
      <c r="L59" s="969" t="str">
        <f>IF($B59="","",$D59*($F59-1)*CA_discount_factors!K191)</f>
        <v/>
      </c>
      <c r="M59" s="969" t="str">
        <f>IF($B59="","",$D59*($F59-1)*CA_discount_factors!L191)</f>
        <v/>
      </c>
      <c r="N59" s="969" t="str">
        <f>IF($B59="","",$D59*($F59-1)*CA_discount_factors!M191)</f>
        <v/>
      </c>
      <c r="O59" s="969" t="str">
        <f>IF($B59="","",$D59*($F59-1)*CA_discount_factors!N191)</f>
        <v/>
      </c>
      <c r="P59" s="969" t="str">
        <f>IF($B59="","",$D59*($F59-1)*CA_discount_factors!O191)</f>
        <v/>
      </c>
      <c r="Q59" s="969" t="str">
        <f>IF($B59="","",$D59*($F59-1)*CA_discount_factors!P191)</f>
        <v/>
      </c>
      <c r="R59" s="969" t="str">
        <f>IF($B59="","",$D59*($F59-1)*CA_discount_factors!Q191)</f>
        <v/>
      </c>
      <c r="S59" s="969" t="str">
        <f>IF($B59="","",$D59*($F59-1)*CA_discount_factors!R191)</f>
        <v/>
      </c>
      <c r="T59" s="969" t="str">
        <f>IF($B59="","",$D59*($F59-1)*CA_discount_factors!S191)</f>
        <v/>
      </c>
      <c r="U59" s="969" t="str">
        <f>IF($B59="","",$D59*($F59-1)*CA_discount_factors!T191)</f>
        <v/>
      </c>
      <c r="V59" s="969" t="str">
        <f>IF($B59="","",$D59*($F59-1)*CA_discount_factors!U191)</f>
        <v/>
      </c>
      <c r="W59" s="969" t="str">
        <f>IF($B59="","",$D59*($F59-1)*CA_discount_factors!V191)</f>
        <v/>
      </c>
      <c r="X59" s="969" t="str">
        <f>IF($B59="","",$D59*($F59-1)*CA_discount_factors!W191)</f>
        <v/>
      </c>
      <c r="Y59" s="969" t="str">
        <f>IF($B59="","",$D59*($F59-1)*CA_discount_factors!X191)</f>
        <v/>
      </c>
      <c r="Z59" s="969" t="str">
        <f>IF($B59="","",$D59*($F59-1)*CA_discount_factors!Y191)</f>
        <v/>
      </c>
      <c r="AA59" s="969" t="str">
        <f>IF($B59="","",$D59*($F59-1)*CA_discount_factors!Z191)</f>
        <v/>
      </c>
      <c r="AB59" s="969" t="str">
        <f>IF($B59="","",$D59*($F59-1)*CA_discount_factors!AA191)</f>
        <v/>
      </c>
      <c r="AC59" s="969" t="str">
        <f>IF($B59="","",$D59*($F59-1)*CA_discount_factors!AB191)</f>
        <v/>
      </c>
      <c r="AD59" s="969" t="str">
        <f>IF($B59="","",$D59*($F59-1)*CA_discount_factors!AC191)</f>
        <v/>
      </c>
      <c r="AE59" s="969" t="str">
        <f>IF($B59="","",$D59*($F59-1)*CA_discount_factors!AD191)</f>
        <v/>
      </c>
      <c r="AF59" s="969" t="str">
        <f>IF($B59="","",$D59*($F59-1)*CA_discount_factors!AE191)</f>
        <v/>
      </c>
      <c r="AG59" s="969" t="str">
        <f>IF($B59="","",$D59*($F59-1)*CA_discount_factors!AF191)</f>
        <v/>
      </c>
      <c r="AH59" s="969" t="str">
        <f>IF($B59="","",$D59*($F59-1)*CA_discount_factors!AG191)</f>
        <v/>
      </c>
      <c r="AI59" s="969" t="str">
        <f>IF($B59="","",$D59*($F59-1)*CA_discount_factors!AH191)</f>
        <v/>
      </c>
      <c r="AJ59" s="969" t="str">
        <f>IF($B59="","",$D59*($F59-1)*CA_discount_factors!AI191)</f>
        <v/>
      </c>
      <c r="AK59" s="969" t="str">
        <f>IF($B59="","",$D59*($F59-1)*CA_discount_factors!AJ191)</f>
        <v/>
      </c>
      <c r="AL59" s="969" t="str">
        <f>IF($B59="","",$D59*($F59-1)*CA_discount_factors!AK191)</f>
        <v/>
      </c>
      <c r="AM59" s="969" t="str">
        <f>IF($B59="","",$D59*($F59-1)*CA_discount_factors!AL191)</f>
        <v/>
      </c>
      <c r="AN59" s="969" t="str">
        <f>IF($B59="","",$D59*($F59-1)*CA_discount_factors!AM191)</f>
        <v/>
      </c>
      <c r="AO59" s="969" t="str">
        <f>IF($B59="","",$D59*($F59-1)*CA_discount_factors!AN191)</f>
        <v/>
      </c>
      <c r="AP59" s="969" t="str">
        <f>IF($B59="","",$D59*($F59-1)*CA_discount_factors!AO191)</f>
        <v/>
      </c>
      <c r="AQ59" s="969" t="str">
        <f>IF($B59="","",$D59*($F59-1)*CA_discount_factors!AP191)</f>
        <v/>
      </c>
      <c r="AR59" s="969" t="str">
        <f>IF($B59="","",$D59*($F59-1)*CA_discount_factors!AQ191)</f>
        <v/>
      </c>
      <c r="AS59" s="969" t="str">
        <f>IF($B59="","",$D59*($F59-1)*CA_discount_factors!AR191)</f>
        <v/>
      </c>
      <c r="AT59" s="969" t="str">
        <f>IF($B59="","",$D59*($F59-1)*CA_discount_factors!AS191)</f>
        <v/>
      </c>
      <c r="AU59" s="969" t="str">
        <f>IF($B59="","",$D59*($F59-1)*CA_discount_factors!AT191)</f>
        <v/>
      </c>
      <c r="AV59" s="969" t="str">
        <f>IF($B59="","",$D59*($F59-1)*CA_discount_factors!AU191)</f>
        <v/>
      </c>
      <c r="AW59" s="969" t="str">
        <f>IF($B59="","",$D59*($F59-1)*CA_discount_factors!AV191)</f>
        <v/>
      </c>
      <c r="AX59" s="969" t="str">
        <f>IF($B59="","",$D59*($F59-1)*CA_discount_factors!AW191)</f>
        <v/>
      </c>
      <c r="AY59" s="969" t="str">
        <f>IF($B59="","",$D59*($F59-1)*CA_discount_factors!AX191)</f>
        <v/>
      </c>
      <c r="AZ59" s="969" t="str">
        <f>IF($B59="","",$D59*($F59-1)*CA_discount_factors!AY191)</f>
        <v/>
      </c>
      <c r="BA59" s="969" t="str">
        <f>IF($B59="","",$D59*($F59-1)*CA_discount_factors!AZ191)</f>
        <v/>
      </c>
      <c r="BB59" s="969" t="str">
        <f>IF($B59="","",$D59*($F59-1)*CA_discount_factors!BA191)</f>
        <v/>
      </c>
      <c r="BC59" s="969" t="str">
        <f>IF($B59="","",$D59*($F59-1)*CA_discount_factors!BB191)</f>
        <v/>
      </c>
      <c r="BD59" s="969" t="str">
        <f>IF($B59="","",$D59*($F59-1)*CA_discount_factors!BC191)</f>
        <v/>
      </c>
      <c r="BE59" s="970" t="str">
        <f>IF($B59="","",$D59*($F59-1)*CA_discount_factors!BD191)</f>
        <v/>
      </c>
    </row>
    <row r="60" spans="1:57" ht="14.25" customHeight="1" x14ac:dyDescent="0.2">
      <c r="A60" s="513">
        <f t="shared" si="59"/>
        <v>9</v>
      </c>
      <c r="B60" s="18" t="str">
        <v/>
      </c>
      <c r="C60" s="18" t="str">
        <v/>
      </c>
      <c r="D60" s="962">
        <v>0</v>
      </c>
      <c r="E60" s="255">
        <f>CA_expected_result!S28</f>
        <v>0.15</v>
      </c>
      <c r="F60" s="648">
        <f t="shared" si="58"/>
        <v>1.4733514255588775</v>
      </c>
      <c r="G60" s="550"/>
      <c r="H60" s="968" t="str">
        <f>IF($B60="","",$D60*($F60-1)*CA_discount_factors!G192)</f>
        <v/>
      </c>
      <c r="I60" s="969" t="str">
        <f>IF($B60="","",$D60*($F60-1)*CA_discount_factors!H192)</f>
        <v/>
      </c>
      <c r="J60" s="969" t="str">
        <f>IF($B60="","",$D60*($F60-1)*CA_discount_factors!I192)</f>
        <v/>
      </c>
      <c r="K60" s="969" t="str">
        <f>IF($B60="","",$D60*($F60-1)*CA_discount_factors!J192)</f>
        <v/>
      </c>
      <c r="L60" s="969" t="str">
        <f>IF($B60="","",$D60*($F60-1)*CA_discount_factors!K192)</f>
        <v/>
      </c>
      <c r="M60" s="969" t="str">
        <f>IF($B60="","",$D60*($F60-1)*CA_discount_factors!L192)</f>
        <v/>
      </c>
      <c r="N60" s="969" t="str">
        <f>IF($B60="","",$D60*($F60-1)*CA_discount_factors!M192)</f>
        <v/>
      </c>
      <c r="O60" s="969" t="str">
        <f>IF($B60="","",$D60*($F60-1)*CA_discount_factors!N192)</f>
        <v/>
      </c>
      <c r="P60" s="969" t="str">
        <f>IF($B60="","",$D60*($F60-1)*CA_discount_factors!O192)</f>
        <v/>
      </c>
      <c r="Q60" s="969" t="str">
        <f>IF($B60="","",$D60*($F60-1)*CA_discount_factors!P192)</f>
        <v/>
      </c>
      <c r="R60" s="969" t="str">
        <f>IF($B60="","",$D60*($F60-1)*CA_discount_factors!Q192)</f>
        <v/>
      </c>
      <c r="S60" s="969" t="str">
        <f>IF($B60="","",$D60*($F60-1)*CA_discount_factors!R192)</f>
        <v/>
      </c>
      <c r="T60" s="969" t="str">
        <f>IF($B60="","",$D60*($F60-1)*CA_discount_factors!S192)</f>
        <v/>
      </c>
      <c r="U60" s="969" t="str">
        <f>IF($B60="","",$D60*($F60-1)*CA_discount_factors!T192)</f>
        <v/>
      </c>
      <c r="V60" s="969" t="str">
        <f>IF($B60="","",$D60*($F60-1)*CA_discount_factors!U192)</f>
        <v/>
      </c>
      <c r="W60" s="969" t="str">
        <f>IF($B60="","",$D60*($F60-1)*CA_discount_factors!V192)</f>
        <v/>
      </c>
      <c r="X60" s="969" t="str">
        <f>IF($B60="","",$D60*($F60-1)*CA_discount_factors!W192)</f>
        <v/>
      </c>
      <c r="Y60" s="969" t="str">
        <f>IF($B60="","",$D60*($F60-1)*CA_discount_factors!X192)</f>
        <v/>
      </c>
      <c r="Z60" s="969" t="str">
        <f>IF($B60="","",$D60*($F60-1)*CA_discount_factors!Y192)</f>
        <v/>
      </c>
      <c r="AA60" s="969" t="str">
        <f>IF($B60="","",$D60*($F60-1)*CA_discount_factors!Z192)</f>
        <v/>
      </c>
      <c r="AB60" s="969" t="str">
        <f>IF($B60="","",$D60*($F60-1)*CA_discount_factors!AA192)</f>
        <v/>
      </c>
      <c r="AC60" s="969" t="str">
        <f>IF($B60="","",$D60*($F60-1)*CA_discount_factors!AB192)</f>
        <v/>
      </c>
      <c r="AD60" s="969" t="str">
        <f>IF($B60="","",$D60*($F60-1)*CA_discount_factors!AC192)</f>
        <v/>
      </c>
      <c r="AE60" s="969" t="str">
        <f>IF($B60="","",$D60*($F60-1)*CA_discount_factors!AD192)</f>
        <v/>
      </c>
      <c r="AF60" s="969" t="str">
        <f>IF($B60="","",$D60*($F60-1)*CA_discount_factors!AE192)</f>
        <v/>
      </c>
      <c r="AG60" s="969" t="str">
        <f>IF($B60="","",$D60*($F60-1)*CA_discount_factors!AF192)</f>
        <v/>
      </c>
      <c r="AH60" s="969" t="str">
        <f>IF($B60="","",$D60*($F60-1)*CA_discount_factors!AG192)</f>
        <v/>
      </c>
      <c r="AI60" s="969" t="str">
        <f>IF($B60="","",$D60*($F60-1)*CA_discount_factors!AH192)</f>
        <v/>
      </c>
      <c r="AJ60" s="969" t="str">
        <f>IF($B60="","",$D60*($F60-1)*CA_discount_factors!AI192)</f>
        <v/>
      </c>
      <c r="AK60" s="969" t="str">
        <f>IF($B60="","",$D60*($F60-1)*CA_discount_factors!AJ192)</f>
        <v/>
      </c>
      <c r="AL60" s="969" t="str">
        <f>IF($B60="","",$D60*($F60-1)*CA_discount_factors!AK192)</f>
        <v/>
      </c>
      <c r="AM60" s="969" t="str">
        <f>IF($B60="","",$D60*($F60-1)*CA_discount_factors!AL192)</f>
        <v/>
      </c>
      <c r="AN60" s="969" t="str">
        <f>IF($B60="","",$D60*($F60-1)*CA_discount_factors!AM192)</f>
        <v/>
      </c>
      <c r="AO60" s="969" t="str">
        <f>IF($B60="","",$D60*($F60-1)*CA_discount_factors!AN192)</f>
        <v/>
      </c>
      <c r="AP60" s="969" t="str">
        <f>IF($B60="","",$D60*($F60-1)*CA_discount_factors!AO192)</f>
        <v/>
      </c>
      <c r="AQ60" s="969" t="str">
        <f>IF($B60="","",$D60*($F60-1)*CA_discount_factors!AP192)</f>
        <v/>
      </c>
      <c r="AR60" s="969" t="str">
        <f>IF($B60="","",$D60*($F60-1)*CA_discount_factors!AQ192)</f>
        <v/>
      </c>
      <c r="AS60" s="969" t="str">
        <f>IF($B60="","",$D60*($F60-1)*CA_discount_factors!AR192)</f>
        <v/>
      </c>
      <c r="AT60" s="969" t="str">
        <f>IF($B60="","",$D60*($F60-1)*CA_discount_factors!AS192)</f>
        <v/>
      </c>
      <c r="AU60" s="969" t="str">
        <f>IF($B60="","",$D60*($F60-1)*CA_discount_factors!AT192)</f>
        <v/>
      </c>
      <c r="AV60" s="969" t="str">
        <f>IF($B60="","",$D60*($F60-1)*CA_discount_factors!AU192)</f>
        <v/>
      </c>
      <c r="AW60" s="969" t="str">
        <f>IF($B60="","",$D60*($F60-1)*CA_discount_factors!AV192)</f>
        <v/>
      </c>
      <c r="AX60" s="969" t="str">
        <f>IF($B60="","",$D60*($F60-1)*CA_discount_factors!AW192)</f>
        <v/>
      </c>
      <c r="AY60" s="969" t="str">
        <f>IF($B60="","",$D60*($F60-1)*CA_discount_factors!AX192)</f>
        <v/>
      </c>
      <c r="AZ60" s="969" t="str">
        <f>IF($B60="","",$D60*($F60-1)*CA_discount_factors!AY192)</f>
        <v/>
      </c>
      <c r="BA60" s="969" t="str">
        <f>IF($B60="","",$D60*($F60-1)*CA_discount_factors!AZ192)</f>
        <v/>
      </c>
      <c r="BB60" s="969" t="str">
        <f>IF($B60="","",$D60*($F60-1)*CA_discount_factors!BA192)</f>
        <v/>
      </c>
      <c r="BC60" s="969" t="str">
        <f>IF($B60="","",$D60*($F60-1)*CA_discount_factors!BB192)</f>
        <v/>
      </c>
      <c r="BD60" s="969" t="str">
        <f>IF($B60="","",$D60*($F60-1)*CA_discount_factors!BC192)</f>
        <v/>
      </c>
      <c r="BE60" s="970" t="str">
        <f>IF($B60="","",$D60*($F60-1)*CA_discount_factors!BD192)</f>
        <v/>
      </c>
    </row>
    <row r="61" spans="1:57" ht="14.25" customHeight="1" x14ac:dyDescent="0.2">
      <c r="A61" s="513">
        <f t="shared" si="59"/>
        <v>10</v>
      </c>
      <c r="B61" s="18" t="str">
        <v/>
      </c>
      <c r="C61" s="18" t="str">
        <v/>
      </c>
      <c r="D61" s="962">
        <v>0</v>
      </c>
      <c r="E61" s="255">
        <f>CA_expected_result!S29</f>
        <v>0.15</v>
      </c>
      <c r="F61" s="648">
        <f t="shared" si="58"/>
        <v>1.4733514255588775</v>
      </c>
      <c r="G61" s="550"/>
      <c r="H61" s="968" t="str">
        <f>IF($B61="","",$D61*($F61-1)*CA_discount_factors!G193)</f>
        <v/>
      </c>
      <c r="I61" s="969" t="str">
        <f>IF($B61="","",$D61*($F61-1)*CA_discount_factors!H193)</f>
        <v/>
      </c>
      <c r="J61" s="969" t="str">
        <f>IF($B61="","",$D61*($F61-1)*CA_discount_factors!I193)</f>
        <v/>
      </c>
      <c r="K61" s="969" t="str">
        <f>IF($B61="","",$D61*($F61-1)*CA_discount_factors!J193)</f>
        <v/>
      </c>
      <c r="L61" s="969" t="str">
        <f>IF($B61="","",$D61*($F61-1)*CA_discount_factors!K193)</f>
        <v/>
      </c>
      <c r="M61" s="969" t="str">
        <f>IF($B61="","",$D61*($F61-1)*CA_discount_factors!L193)</f>
        <v/>
      </c>
      <c r="N61" s="969" t="str">
        <f>IF($B61="","",$D61*($F61-1)*CA_discount_factors!M193)</f>
        <v/>
      </c>
      <c r="O61" s="969" t="str">
        <f>IF($B61="","",$D61*($F61-1)*CA_discount_factors!N193)</f>
        <v/>
      </c>
      <c r="P61" s="969" t="str">
        <f>IF($B61="","",$D61*($F61-1)*CA_discount_factors!O193)</f>
        <v/>
      </c>
      <c r="Q61" s="969" t="str">
        <f>IF($B61="","",$D61*($F61-1)*CA_discount_factors!P193)</f>
        <v/>
      </c>
      <c r="R61" s="969" t="str">
        <f>IF($B61="","",$D61*($F61-1)*CA_discount_factors!Q193)</f>
        <v/>
      </c>
      <c r="S61" s="969" t="str">
        <f>IF($B61="","",$D61*($F61-1)*CA_discount_factors!R193)</f>
        <v/>
      </c>
      <c r="T61" s="969" t="str">
        <f>IF($B61="","",$D61*($F61-1)*CA_discount_factors!S193)</f>
        <v/>
      </c>
      <c r="U61" s="969" t="str">
        <f>IF($B61="","",$D61*($F61-1)*CA_discount_factors!T193)</f>
        <v/>
      </c>
      <c r="V61" s="969" t="str">
        <f>IF($B61="","",$D61*($F61-1)*CA_discount_factors!U193)</f>
        <v/>
      </c>
      <c r="W61" s="969" t="str">
        <f>IF($B61="","",$D61*($F61-1)*CA_discount_factors!V193)</f>
        <v/>
      </c>
      <c r="X61" s="969" t="str">
        <f>IF($B61="","",$D61*($F61-1)*CA_discount_factors!W193)</f>
        <v/>
      </c>
      <c r="Y61" s="969" t="str">
        <f>IF($B61="","",$D61*($F61-1)*CA_discount_factors!X193)</f>
        <v/>
      </c>
      <c r="Z61" s="969" t="str">
        <f>IF($B61="","",$D61*($F61-1)*CA_discount_factors!Y193)</f>
        <v/>
      </c>
      <c r="AA61" s="969" t="str">
        <f>IF($B61="","",$D61*($F61-1)*CA_discount_factors!Z193)</f>
        <v/>
      </c>
      <c r="AB61" s="969" t="str">
        <f>IF($B61="","",$D61*($F61-1)*CA_discount_factors!AA193)</f>
        <v/>
      </c>
      <c r="AC61" s="969" t="str">
        <f>IF($B61="","",$D61*($F61-1)*CA_discount_factors!AB193)</f>
        <v/>
      </c>
      <c r="AD61" s="969" t="str">
        <f>IF($B61="","",$D61*($F61-1)*CA_discount_factors!AC193)</f>
        <v/>
      </c>
      <c r="AE61" s="969" t="str">
        <f>IF($B61="","",$D61*($F61-1)*CA_discount_factors!AD193)</f>
        <v/>
      </c>
      <c r="AF61" s="969" t="str">
        <f>IF($B61="","",$D61*($F61-1)*CA_discount_factors!AE193)</f>
        <v/>
      </c>
      <c r="AG61" s="969" t="str">
        <f>IF($B61="","",$D61*($F61-1)*CA_discount_factors!AF193)</f>
        <v/>
      </c>
      <c r="AH61" s="969" t="str">
        <f>IF($B61="","",$D61*($F61-1)*CA_discount_factors!AG193)</f>
        <v/>
      </c>
      <c r="AI61" s="969" t="str">
        <f>IF($B61="","",$D61*($F61-1)*CA_discount_factors!AH193)</f>
        <v/>
      </c>
      <c r="AJ61" s="969" t="str">
        <f>IF($B61="","",$D61*($F61-1)*CA_discount_factors!AI193)</f>
        <v/>
      </c>
      <c r="AK61" s="969" t="str">
        <f>IF($B61="","",$D61*($F61-1)*CA_discount_factors!AJ193)</f>
        <v/>
      </c>
      <c r="AL61" s="969" t="str">
        <f>IF($B61="","",$D61*($F61-1)*CA_discount_factors!AK193)</f>
        <v/>
      </c>
      <c r="AM61" s="969" t="str">
        <f>IF($B61="","",$D61*($F61-1)*CA_discount_factors!AL193)</f>
        <v/>
      </c>
      <c r="AN61" s="969" t="str">
        <f>IF($B61="","",$D61*($F61-1)*CA_discount_factors!AM193)</f>
        <v/>
      </c>
      <c r="AO61" s="969" t="str">
        <f>IF($B61="","",$D61*($F61-1)*CA_discount_factors!AN193)</f>
        <v/>
      </c>
      <c r="AP61" s="969" t="str">
        <f>IF($B61="","",$D61*($F61-1)*CA_discount_factors!AO193)</f>
        <v/>
      </c>
      <c r="AQ61" s="969" t="str">
        <f>IF($B61="","",$D61*($F61-1)*CA_discount_factors!AP193)</f>
        <v/>
      </c>
      <c r="AR61" s="969" t="str">
        <f>IF($B61="","",$D61*($F61-1)*CA_discount_factors!AQ193)</f>
        <v/>
      </c>
      <c r="AS61" s="969" t="str">
        <f>IF($B61="","",$D61*($F61-1)*CA_discount_factors!AR193)</f>
        <v/>
      </c>
      <c r="AT61" s="969" t="str">
        <f>IF($B61="","",$D61*($F61-1)*CA_discount_factors!AS193)</f>
        <v/>
      </c>
      <c r="AU61" s="969" t="str">
        <f>IF($B61="","",$D61*($F61-1)*CA_discount_factors!AT193)</f>
        <v/>
      </c>
      <c r="AV61" s="969" t="str">
        <f>IF($B61="","",$D61*($F61-1)*CA_discount_factors!AU193)</f>
        <v/>
      </c>
      <c r="AW61" s="969" t="str">
        <f>IF($B61="","",$D61*($F61-1)*CA_discount_factors!AV193)</f>
        <v/>
      </c>
      <c r="AX61" s="969" t="str">
        <f>IF($B61="","",$D61*($F61-1)*CA_discount_factors!AW193)</f>
        <v/>
      </c>
      <c r="AY61" s="969" t="str">
        <f>IF($B61="","",$D61*($F61-1)*CA_discount_factors!AX193)</f>
        <v/>
      </c>
      <c r="AZ61" s="969" t="str">
        <f>IF($B61="","",$D61*($F61-1)*CA_discount_factors!AY193)</f>
        <v/>
      </c>
      <c r="BA61" s="969" t="str">
        <f>IF($B61="","",$D61*($F61-1)*CA_discount_factors!AZ193)</f>
        <v/>
      </c>
      <c r="BB61" s="969" t="str">
        <f>IF($B61="","",$D61*($F61-1)*CA_discount_factors!BA193)</f>
        <v/>
      </c>
      <c r="BC61" s="969" t="str">
        <f>IF($B61="","",$D61*($F61-1)*CA_discount_factors!BB193)</f>
        <v/>
      </c>
      <c r="BD61" s="969" t="str">
        <f>IF($B61="","",$D61*($F61-1)*CA_discount_factors!BC193)</f>
        <v/>
      </c>
      <c r="BE61" s="970" t="str">
        <f>IF($B61="","",$D61*($F61-1)*CA_discount_factors!BD193)</f>
        <v/>
      </c>
    </row>
    <row r="62" spans="1:57" ht="14.25" customHeight="1" x14ac:dyDescent="0.2">
      <c r="A62" s="513">
        <f t="shared" si="59"/>
        <v>11</v>
      </c>
      <c r="B62" s="18" t="str">
        <v/>
      </c>
      <c r="C62" s="18" t="str">
        <v/>
      </c>
      <c r="D62" s="962">
        <v>0</v>
      </c>
      <c r="E62" s="255">
        <f>CA_expected_result!S30</f>
        <v>0.15</v>
      </c>
      <c r="F62" s="648">
        <f t="shared" si="58"/>
        <v>1.4733514255588775</v>
      </c>
      <c r="G62" s="550"/>
      <c r="H62" s="968" t="str">
        <f>IF($B62="","",$D62*($F62-1)*CA_discount_factors!G194)</f>
        <v/>
      </c>
      <c r="I62" s="969" t="str">
        <f>IF($B62="","",$D62*($F62-1)*CA_discount_factors!H194)</f>
        <v/>
      </c>
      <c r="J62" s="969" t="str">
        <f>IF($B62="","",$D62*($F62-1)*CA_discount_factors!I194)</f>
        <v/>
      </c>
      <c r="K62" s="969" t="str">
        <f>IF($B62="","",$D62*($F62-1)*CA_discount_factors!J194)</f>
        <v/>
      </c>
      <c r="L62" s="969" t="str">
        <f>IF($B62="","",$D62*($F62-1)*CA_discount_factors!K194)</f>
        <v/>
      </c>
      <c r="M62" s="969" t="str">
        <f>IF($B62="","",$D62*($F62-1)*CA_discount_factors!L194)</f>
        <v/>
      </c>
      <c r="N62" s="969" t="str">
        <f>IF($B62="","",$D62*($F62-1)*CA_discount_factors!M194)</f>
        <v/>
      </c>
      <c r="O62" s="969" t="str">
        <f>IF($B62="","",$D62*($F62-1)*CA_discount_factors!N194)</f>
        <v/>
      </c>
      <c r="P62" s="969" t="str">
        <f>IF($B62="","",$D62*($F62-1)*CA_discount_factors!O194)</f>
        <v/>
      </c>
      <c r="Q62" s="969" t="str">
        <f>IF($B62="","",$D62*($F62-1)*CA_discount_factors!P194)</f>
        <v/>
      </c>
      <c r="R62" s="969" t="str">
        <f>IF($B62="","",$D62*($F62-1)*CA_discount_factors!Q194)</f>
        <v/>
      </c>
      <c r="S62" s="969" t="str">
        <f>IF($B62="","",$D62*($F62-1)*CA_discount_factors!R194)</f>
        <v/>
      </c>
      <c r="T62" s="969" t="str">
        <f>IF($B62="","",$D62*($F62-1)*CA_discount_factors!S194)</f>
        <v/>
      </c>
      <c r="U62" s="969" t="str">
        <f>IF($B62="","",$D62*($F62-1)*CA_discount_factors!T194)</f>
        <v/>
      </c>
      <c r="V62" s="969" t="str">
        <f>IF($B62="","",$D62*($F62-1)*CA_discount_factors!U194)</f>
        <v/>
      </c>
      <c r="W62" s="969" t="str">
        <f>IF($B62="","",$D62*($F62-1)*CA_discount_factors!V194)</f>
        <v/>
      </c>
      <c r="X62" s="969" t="str">
        <f>IF($B62="","",$D62*($F62-1)*CA_discount_factors!W194)</f>
        <v/>
      </c>
      <c r="Y62" s="969" t="str">
        <f>IF($B62="","",$D62*($F62-1)*CA_discount_factors!X194)</f>
        <v/>
      </c>
      <c r="Z62" s="969" t="str">
        <f>IF($B62="","",$D62*($F62-1)*CA_discount_factors!Y194)</f>
        <v/>
      </c>
      <c r="AA62" s="969" t="str">
        <f>IF($B62="","",$D62*($F62-1)*CA_discount_factors!Z194)</f>
        <v/>
      </c>
      <c r="AB62" s="969" t="str">
        <f>IF($B62="","",$D62*($F62-1)*CA_discount_factors!AA194)</f>
        <v/>
      </c>
      <c r="AC62" s="969" t="str">
        <f>IF($B62="","",$D62*($F62-1)*CA_discount_factors!AB194)</f>
        <v/>
      </c>
      <c r="AD62" s="969" t="str">
        <f>IF($B62="","",$D62*($F62-1)*CA_discount_factors!AC194)</f>
        <v/>
      </c>
      <c r="AE62" s="969" t="str">
        <f>IF($B62="","",$D62*($F62-1)*CA_discount_factors!AD194)</f>
        <v/>
      </c>
      <c r="AF62" s="969" t="str">
        <f>IF($B62="","",$D62*($F62-1)*CA_discount_factors!AE194)</f>
        <v/>
      </c>
      <c r="AG62" s="969" t="str">
        <f>IF($B62="","",$D62*($F62-1)*CA_discount_factors!AF194)</f>
        <v/>
      </c>
      <c r="AH62" s="969" t="str">
        <f>IF($B62="","",$D62*($F62-1)*CA_discount_factors!AG194)</f>
        <v/>
      </c>
      <c r="AI62" s="969" t="str">
        <f>IF($B62="","",$D62*($F62-1)*CA_discount_factors!AH194)</f>
        <v/>
      </c>
      <c r="AJ62" s="969" t="str">
        <f>IF($B62="","",$D62*($F62-1)*CA_discount_factors!AI194)</f>
        <v/>
      </c>
      <c r="AK62" s="969" t="str">
        <f>IF($B62="","",$D62*($F62-1)*CA_discount_factors!AJ194)</f>
        <v/>
      </c>
      <c r="AL62" s="969" t="str">
        <f>IF($B62="","",$D62*($F62-1)*CA_discount_factors!AK194)</f>
        <v/>
      </c>
      <c r="AM62" s="969" t="str">
        <f>IF($B62="","",$D62*($F62-1)*CA_discount_factors!AL194)</f>
        <v/>
      </c>
      <c r="AN62" s="969" t="str">
        <f>IF($B62="","",$D62*($F62-1)*CA_discount_factors!AM194)</f>
        <v/>
      </c>
      <c r="AO62" s="969" t="str">
        <f>IF($B62="","",$D62*($F62-1)*CA_discount_factors!AN194)</f>
        <v/>
      </c>
      <c r="AP62" s="969" t="str">
        <f>IF($B62="","",$D62*($F62-1)*CA_discount_factors!AO194)</f>
        <v/>
      </c>
      <c r="AQ62" s="969" t="str">
        <f>IF($B62="","",$D62*($F62-1)*CA_discount_factors!AP194)</f>
        <v/>
      </c>
      <c r="AR62" s="969" t="str">
        <f>IF($B62="","",$D62*($F62-1)*CA_discount_factors!AQ194)</f>
        <v/>
      </c>
      <c r="AS62" s="969" t="str">
        <f>IF($B62="","",$D62*($F62-1)*CA_discount_factors!AR194)</f>
        <v/>
      </c>
      <c r="AT62" s="969" t="str">
        <f>IF($B62="","",$D62*($F62-1)*CA_discount_factors!AS194)</f>
        <v/>
      </c>
      <c r="AU62" s="969" t="str">
        <f>IF($B62="","",$D62*($F62-1)*CA_discount_factors!AT194)</f>
        <v/>
      </c>
      <c r="AV62" s="969" t="str">
        <f>IF($B62="","",$D62*($F62-1)*CA_discount_factors!AU194)</f>
        <v/>
      </c>
      <c r="AW62" s="969" t="str">
        <f>IF($B62="","",$D62*($F62-1)*CA_discount_factors!AV194)</f>
        <v/>
      </c>
      <c r="AX62" s="969" t="str">
        <f>IF($B62="","",$D62*($F62-1)*CA_discount_factors!AW194)</f>
        <v/>
      </c>
      <c r="AY62" s="969" t="str">
        <f>IF($B62="","",$D62*($F62-1)*CA_discount_factors!AX194)</f>
        <v/>
      </c>
      <c r="AZ62" s="969" t="str">
        <f>IF($B62="","",$D62*($F62-1)*CA_discount_factors!AY194)</f>
        <v/>
      </c>
      <c r="BA62" s="969" t="str">
        <f>IF($B62="","",$D62*($F62-1)*CA_discount_factors!AZ194)</f>
        <v/>
      </c>
      <c r="BB62" s="969" t="str">
        <f>IF($B62="","",$D62*($F62-1)*CA_discount_factors!BA194)</f>
        <v/>
      </c>
      <c r="BC62" s="969" t="str">
        <f>IF($B62="","",$D62*($F62-1)*CA_discount_factors!BB194)</f>
        <v/>
      </c>
      <c r="BD62" s="969" t="str">
        <f>IF($B62="","",$D62*($F62-1)*CA_discount_factors!BC194)</f>
        <v/>
      </c>
      <c r="BE62" s="970" t="str">
        <f>IF($B62="","",$D62*($F62-1)*CA_discount_factors!BD194)</f>
        <v/>
      </c>
    </row>
    <row r="63" spans="1:57" ht="14.25" customHeight="1" x14ac:dyDescent="0.2">
      <c r="A63" s="513">
        <f t="shared" si="59"/>
        <v>12</v>
      </c>
      <c r="B63" s="18" t="str">
        <v/>
      </c>
      <c r="C63" s="18" t="str">
        <v/>
      </c>
      <c r="D63" s="962">
        <v>0</v>
      </c>
      <c r="E63" s="255">
        <f>CA_expected_result!S31</f>
        <v>0.15</v>
      </c>
      <c r="F63" s="648">
        <f t="shared" si="58"/>
        <v>1.4733514255588775</v>
      </c>
      <c r="G63" s="550"/>
      <c r="H63" s="968" t="str">
        <f>IF($B63="","",$D63*($F63-1)*CA_discount_factors!G195)</f>
        <v/>
      </c>
      <c r="I63" s="969" t="str">
        <f>IF($B63="","",$D63*($F63-1)*CA_discount_factors!H195)</f>
        <v/>
      </c>
      <c r="J63" s="969" t="str">
        <f>IF($B63="","",$D63*($F63-1)*CA_discount_factors!I195)</f>
        <v/>
      </c>
      <c r="K63" s="969" t="str">
        <f>IF($B63="","",$D63*($F63-1)*CA_discount_factors!J195)</f>
        <v/>
      </c>
      <c r="L63" s="969" t="str">
        <f>IF($B63="","",$D63*($F63-1)*CA_discount_factors!K195)</f>
        <v/>
      </c>
      <c r="M63" s="969" t="str">
        <f>IF($B63="","",$D63*($F63-1)*CA_discount_factors!L195)</f>
        <v/>
      </c>
      <c r="N63" s="969" t="str">
        <f>IF($B63="","",$D63*($F63-1)*CA_discount_factors!M195)</f>
        <v/>
      </c>
      <c r="O63" s="969" t="str">
        <f>IF($B63="","",$D63*($F63-1)*CA_discount_factors!N195)</f>
        <v/>
      </c>
      <c r="P63" s="969" t="str">
        <f>IF($B63="","",$D63*($F63-1)*CA_discount_factors!O195)</f>
        <v/>
      </c>
      <c r="Q63" s="969" t="str">
        <f>IF($B63="","",$D63*($F63-1)*CA_discount_factors!P195)</f>
        <v/>
      </c>
      <c r="R63" s="969" t="str">
        <f>IF($B63="","",$D63*($F63-1)*CA_discount_factors!Q195)</f>
        <v/>
      </c>
      <c r="S63" s="969" t="str">
        <f>IF($B63="","",$D63*($F63-1)*CA_discount_factors!R195)</f>
        <v/>
      </c>
      <c r="T63" s="969" t="str">
        <f>IF($B63="","",$D63*($F63-1)*CA_discount_factors!S195)</f>
        <v/>
      </c>
      <c r="U63" s="969" t="str">
        <f>IF($B63="","",$D63*($F63-1)*CA_discount_factors!T195)</f>
        <v/>
      </c>
      <c r="V63" s="969" t="str">
        <f>IF($B63="","",$D63*($F63-1)*CA_discount_factors!U195)</f>
        <v/>
      </c>
      <c r="W63" s="969" t="str">
        <f>IF($B63="","",$D63*($F63-1)*CA_discount_factors!V195)</f>
        <v/>
      </c>
      <c r="X63" s="969" t="str">
        <f>IF($B63="","",$D63*($F63-1)*CA_discount_factors!W195)</f>
        <v/>
      </c>
      <c r="Y63" s="969" t="str">
        <f>IF($B63="","",$D63*($F63-1)*CA_discount_factors!X195)</f>
        <v/>
      </c>
      <c r="Z63" s="969" t="str">
        <f>IF($B63="","",$D63*($F63-1)*CA_discount_factors!Y195)</f>
        <v/>
      </c>
      <c r="AA63" s="969" t="str">
        <f>IF($B63="","",$D63*($F63-1)*CA_discount_factors!Z195)</f>
        <v/>
      </c>
      <c r="AB63" s="969" t="str">
        <f>IF($B63="","",$D63*($F63-1)*CA_discount_factors!AA195)</f>
        <v/>
      </c>
      <c r="AC63" s="969" t="str">
        <f>IF($B63="","",$D63*($F63-1)*CA_discount_factors!AB195)</f>
        <v/>
      </c>
      <c r="AD63" s="969" t="str">
        <f>IF($B63="","",$D63*($F63-1)*CA_discount_factors!AC195)</f>
        <v/>
      </c>
      <c r="AE63" s="969" t="str">
        <f>IF($B63="","",$D63*($F63-1)*CA_discount_factors!AD195)</f>
        <v/>
      </c>
      <c r="AF63" s="969" t="str">
        <f>IF($B63="","",$D63*($F63-1)*CA_discount_factors!AE195)</f>
        <v/>
      </c>
      <c r="AG63" s="969" t="str">
        <f>IF($B63="","",$D63*($F63-1)*CA_discount_factors!AF195)</f>
        <v/>
      </c>
      <c r="AH63" s="969" t="str">
        <f>IF($B63="","",$D63*($F63-1)*CA_discount_factors!AG195)</f>
        <v/>
      </c>
      <c r="AI63" s="969" t="str">
        <f>IF($B63="","",$D63*($F63-1)*CA_discount_factors!AH195)</f>
        <v/>
      </c>
      <c r="AJ63" s="969" t="str">
        <f>IF($B63="","",$D63*($F63-1)*CA_discount_factors!AI195)</f>
        <v/>
      </c>
      <c r="AK63" s="969" t="str">
        <f>IF($B63="","",$D63*($F63-1)*CA_discount_factors!AJ195)</f>
        <v/>
      </c>
      <c r="AL63" s="969" t="str">
        <f>IF($B63="","",$D63*($F63-1)*CA_discount_factors!AK195)</f>
        <v/>
      </c>
      <c r="AM63" s="969" t="str">
        <f>IF($B63="","",$D63*($F63-1)*CA_discount_factors!AL195)</f>
        <v/>
      </c>
      <c r="AN63" s="969" t="str">
        <f>IF($B63="","",$D63*($F63-1)*CA_discount_factors!AM195)</f>
        <v/>
      </c>
      <c r="AO63" s="969" t="str">
        <f>IF($B63="","",$D63*($F63-1)*CA_discount_factors!AN195)</f>
        <v/>
      </c>
      <c r="AP63" s="969" t="str">
        <f>IF($B63="","",$D63*($F63-1)*CA_discount_factors!AO195)</f>
        <v/>
      </c>
      <c r="AQ63" s="969" t="str">
        <f>IF($B63="","",$D63*($F63-1)*CA_discount_factors!AP195)</f>
        <v/>
      </c>
      <c r="AR63" s="969" t="str">
        <f>IF($B63="","",$D63*($F63-1)*CA_discount_factors!AQ195)</f>
        <v/>
      </c>
      <c r="AS63" s="969" t="str">
        <f>IF($B63="","",$D63*($F63-1)*CA_discount_factors!AR195)</f>
        <v/>
      </c>
      <c r="AT63" s="969" t="str">
        <f>IF($B63="","",$D63*($F63-1)*CA_discount_factors!AS195)</f>
        <v/>
      </c>
      <c r="AU63" s="969" t="str">
        <f>IF($B63="","",$D63*($F63-1)*CA_discount_factors!AT195)</f>
        <v/>
      </c>
      <c r="AV63" s="969" t="str">
        <f>IF($B63="","",$D63*($F63-1)*CA_discount_factors!AU195)</f>
        <v/>
      </c>
      <c r="AW63" s="969" t="str">
        <f>IF($B63="","",$D63*($F63-1)*CA_discount_factors!AV195)</f>
        <v/>
      </c>
      <c r="AX63" s="969" t="str">
        <f>IF($B63="","",$D63*($F63-1)*CA_discount_factors!AW195)</f>
        <v/>
      </c>
      <c r="AY63" s="969" t="str">
        <f>IF($B63="","",$D63*($F63-1)*CA_discount_factors!AX195)</f>
        <v/>
      </c>
      <c r="AZ63" s="969" t="str">
        <f>IF($B63="","",$D63*($F63-1)*CA_discount_factors!AY195)</f>
        <v/>
      </c>
      <c r="BA63" s="969" t="str">
        <f>IF($B63="","",$D63*($F63-1)*CA_discount_factors!AZ195)</f>
        <v/>
      </c>
      <c r="BB63" s="969" t="str">
        <f>IF($B63="","",$D63*($F63-1)*CA_discount_factors!BA195)</f>
        <v/>
      </c>
      <c r="BC63" s="969" t="str">
        <f>IF($B63="","",$D63*($F63-1)*CA_discount_factors!BB195)</f>
        <v/>
      </c>
      <c r="BD63" s="969" t="str">
        <f>IF($B63="","",$D63*($F63-1)*CA_discount_factors!BC195)</f>
        <v/>
      </c>
      <c r="BE63" s="970" t="str">
        <f>IF($B63="","",$D63*($F63-1)*CA_discount_factors!BD195)</f>
        <v/>
      </c>
    </row>
    <row r="64" spans="1:57" ht="14.25" customHeight="1" x14ac:dyDescent="0.2">
      <c r="A64" s="513">
        <f t="shared" si="59"/>
        <v>13</v>
      </c>
      <c r="B64" s="18" t="str">
        <v/>
      </c>
      <c r="C64" s="18" t="str">
        <v/>
      </c>
      <c r="D64" s="962">
        <v>0</v>
      </c>
      <c r="E64" s="255">
        <f>CA_expected_result!S32</f>
        <v>0.15</v>
      </c>
      <c r="F64" s="648">
        <f t="shared" si="58"/>
        <v>1.4733514255588775</v>
      </c>
      <c r="G64" s="550"/>
      <c r="H64" s="968" t="str">
        <f>IF($B64="","",$D64*($F64-1)*CA_discount_factors!G196)</f>
        <v/>
      </c>
      <c r="I64" s="969" t="str">
        <f>IF($B64="","",$D64*($F64-1)*CA_discount_factors!H196)</f>
        <v/>
      </c>
      <c r="J64" s="969" t="str">
        <f>IF($B64="","",$D64*($F64-1)*CA_discount_factors!I196)</f>
        <v/>
      </c>
      <c r="K64" s="969" t="str">
        <f>IF($B64="","",$D64*($F64-1)*CA_discount_factors!J196)</f>
        <v/>
      </c>
      <c r="L64" s="969" t="str">
        <f>IF($B64="","",$D64*($F64-1)*CA_discount_factors!K196)</f>
        <v/>
      </c>
      <c r="M64" s="969" t="str">
        <f>IF($B64="","",$D64*($F64-1)*CA_discount_factors!L196)</f>
        <v/>
      </c>
      <c r="N64" s="969" t="str">
        <f>IF($B64="","",$D64*($F64-1)*CA_discount_factors!M196)</f>
        <v/>
      </c>
      <c r="O64" s="969" t="str">
        <f>IF($B64="","",$D64*($F64-1)*CA_discount_factors!N196)</f>
        <v/>
      </c>
      <c r="P64" s="969" t="str">
        <f>IF($B64="","",$D64*($F64-1)*CA_discount_factors!O196)</f>
        <v/>
      </c>
      <c r="Q64" s="969" t="str">
        <f>IF($B64="","",$D64*($F64-1)*CA_discount_factors!P196)</f>
        <v/>
      </c>
      <c r="R64" s="969" t="str">
        <f>IF($B64="","",$D64*($F64-1)*CA_discount_factors!Q196)</f>
        <v/>
      </c>
      <c r="S64" s="969" t="str">
        <f>IF($B64="","",$D64*($F64-1)*CA_discount_factors!R196)</f>
        <v/>
      </c>
      <c r="T64" s="969" t="str">
        <f>IF($B64="","",$D64*($F64-1)*CA_discount_factors!S196)</f>
        <v/>
      </c>
      <c r="U64" s="969" t="str">
        <f>IF($B64="","",$D64*($F64-1)*CA_discount_factors!T196)</f>
        <v/>
      </c>
      <c r="V64" s="969" t="str">
        <f>IF($B64="","",$D64*($F64-1)*CA_discount_factors!U196)</f>
        <v/>
      </c>
      <c r="W64" s="969" t="str">
        <f>IF($B64="","",$D64*($F64-1)*CA_discount_factors!V196)</f>
        <v/>
      </c>
      <c r="X64" s="969" t="str">
        <f>IF($B64="","",$D64*($F64-1)*CA_discount_factors!W196)</f>
        <v/>
      </c>
      <c r="Y64" s="969" t="str">
        <f>IF($B64="","",$D64*($F64-1)*CA_discount_factors!X196)</f>
        <v/>
      </c>
      <c r="Z64" s="969" t="str">
        <f>IF($B64="","",$D64*($F64-1)*CA_discount_factors!Y196)</f>
        <v/>
      </c>
      <c r="AA64" s="969" t="str">
        <f>IF($B64="","",$D64*($F64-1)*CA_discount_factors!Z196)</f>
        <v/>
      </c>
      <c r="AB64" s="969" t="str">
        <f>IF($B64="","",$D64*($F64-1)*CA_discount_factors!AA196)</f>
        <v/>
      </c>
      <c r="AC64" s="969" t="str">
        <f>IF($B64="","",$D64*($F64-1)*CA_discount_factors!AB196)</f>
        <v/>
      </c>
      <c r="AD64" s="969" t="str">
        <f>IF($B64="","",$D64*($F64-1)*CA_discount_factors!AC196)</f>
        <v/>
      </c>
      <c r="AE64" s="969" t="str">
        <f>IF($B64="","",$D64*($F64-1)*CA_discount_factors!AD196)</f>
        <v/>
      </c>
      <c r="AF64" s="969" t="str">
        <f>IF($B64="","",$D64*($F64-1)*CA_discount_factors!AE196)</f>
        <v/>
      </c>
      <c r="AG64" s="969" t="str">
        <f>IF($B64="","",$D64*($F64-1)*CA_discount_factors!AF196)</f>
        <v/>
      </c>
      <c r="AH64" s="969" t="str">
        <f>IF($B64="","",$D64*($F64-1)*CA_discount_factors!AG196)</f>
        <v/>
      </c>
      <c r="AI64" s="969" t="str">
        <f>IF($B64="","",$D64*($F64-1)*CA_discount_factors!AH196)</f>
        <v/>
      </c>
      <c r="AJ64" s="969" t="str">
        <f>IF($B64="","",$D64*($F64-1)*CA_discount_factors!AI196)</f>
        <v/>
      </c>
      <c r="AK64" s="969" t="str">
        <f>IF($B64="","",$D64*($F64-1)*CA_discount_factors!AJ196)</f>
        <v/>
      </c>
      <c r="AL64" s="969" t="str">
        <f>IF($B64="","",$D64*($F64-1)*CA_discount_factors!AK196)</f>
        <v/>
      </c>
      <c r="AM64" s="969" t="str">
        <f>IF($B64="","",$D64*($F64-1)*CA_discount_factors!AL196)</f>
        <v/>
      </c>
      <c r="AN64" s="969" t="str">
        <f>IF($B64="","",$D64*($F64-1)*CA_discount_factors!AM196)</f>
        <v/>
      </c>
      <c r="AO64" s="969" t="str">
        <f>IF($B64="","",$D64*($F64-1)*CA_discount_factors!AN196)</f>
        <v/>
      </c>
      <c r="AP64" s="969" t="str">
        <f>IF($B64="","",$D64*($F64-1)*CA_discount_factors!AO196)</f>
        <v/>
      </c>
      <c r="AQ64" s="969" t="str">
        <f>IF($B64="","",$D64*($F64-1)*CA_discount_factors!AP196)</f>
        <v/>
      </c>
      <c r="AR64" s="969" t="str">
        <f>IF($B64="","",$D64*($F64-1)*CA_discount_factors!AQ196)</f>
        <v/>
      </c>
      <c r="AS64" s="969" t="str">
        <f>IF($B64="","",$D64*($F64-1)*CA_discount_factors!AR196)</f>
        <v/>
      </c>
      <c r="AT64" s="969" t="str">
        <f>IF($B64="","",$D64*($F64-1)*CA_discount_factors!AS196)</f>
        <v/>
      </c>
      <c r="AU64" s="969" t="str">
        <f>IF($B64="","",$D64*($F64-1)*CA_discount_factors!AT196)</f>
        <v/>
      </c>
      <c r="AV64" s="969" t="str">
        <f>IF($B64="","",$D64*($F64-1)*CA_discount_factors!AU196)</f>
        <v/>
      </c>
      <c r="AW64" s="969" t="str">
        <f>IF($B64="","",$D64*($F64-1)*CA_discount_factors!AV196)</f>
        <v/>
      </c>
      <c r="AX64" s="969" t="str">
        <f>IF($B64="","",$D64*($F64-1)*CA_discount_factors!AW196)</f>
        <v/>
      </c>
      <c r="AY64" s="969" t="str">
        <f>IF($B64="","",$D64*($F64-1)*CA_discount_factors!AX196)</f>
        <v/>
      </c>
      <c r="AZ64" s="969" t="str">
        <f>IF($B64="","",$D64*($F64-1)*CA_discount_factors!AY196)</f>
        <v/>
      </c>
      <c r="BA64" s="969" t="str">
        <f>IF($B64="","",$D64*($F64-1)*CA_discount_factors!AZ196)</f>
        <v/>
      </c>
      <c r="BB64" s="969" t="str">
        <f>IF($B64="","",$D64*($F64-1)*CA_discount_factors!BA196)</f>
        <v/>
      </c>
      <c r="BC64" s="969" t="str">
        <f>IF($B64="","",$D64*($F64-1)*CA_discount_factors!BB196)</f>
        <v/>
      </c>
      <c r="BD64" s="969" t="str">
        <f>IF($B64="","",$D64*($F64-1)*CA_discount_factors!BC196)</f>
        <v/>
      </c>
      <c r="BE64" s="970" t="str">
        <f>IF($B64="","",$D64*($F64-1)*CA_discount_factors!BD196)</f>
        <v/>
      </c>
    </row>
    <row r="65" spans="1:57" ht="14.25" customHeight="1" x14ac:dyDescent="0.2">
      <c r="A65" s="513">
        <f t="shared" si="59"/>
        <v>14</v>
      </c>
      <c r="B65" s="18" t="str">
        <v/>
      </c>
      <c r="C65" s="18" t="str">
        <v/>
      </c>
      <c r="D65" s="962">
        <v>0</v>
      </c>
      <c r="E65" s="255">
        <f>CA_expected_result!S33</f>
        <v>0.15</v>
      </c>
      <c r="F65" s="648">
        <f t="shared" si="58"/>
        <v>1.4733514255588775</v>
      </c>
      <c r="G65" s="550"/>
      <c r="H65" s="968" t="str">
        <f>IF($B65="","",$D65*($F65-1)*CA_discount_factors!G197)</f>
        <v/>
      </c>
      <c r="I65" s="969" t="str">
        <f>IF($B65="","",$D65*($F65-1)*CA_discount_factors!H197)</f>
        <v/>
      </c>
      <c r="J65" s="969" t="str">
        <f>IF($B65="","",$D65*($F65-1)*CA_discount_factors!I197)</f>
        <v/>
      </c>
      <c r="K65" s="969" t="str">
        <f>IF($B65="","",$D65*($F65-1)*CA_discount_factors!J197)</f>
        <v/>
      </c>
      <c r="L65" s="969" t="str">
        <f>IF($B65="","",$D65*($F65-1)*CA_discount_factors!K197)</f>
        <v/>
      </c>
      <c r="M65" s="969" t="str">
        <f>IF($B65="","",$D65*($F65-1)*CA_discount_factors!L197)</f>
        <v/>
      </c>
      <c r="N65" s="969" t="str">
        <f>IF($B65="","",$D65*($F65-1)*CA_discount_factors!M197)</f>
        <v/>
      </c>
      <c r="O65" s="969" t="str">
        <f>IF($B65="","",$D65*($F65-1)*CA_discount_factors!N197)</f>
        <v/>
      </c>
      <c r="P65" s="969" t="str">
        <f>IF($B65="","",$D65*($F65-1)*CA_discount_factors!O197)</f>
        <v/>
      </c>
      <c r="Q65" s="969" t="str">
        <f>IF($B65="","",$D65*($F65-1)*CA_discount_factors!P197)</f>
        <v/>
      </c>
      <c r="R65" s="969" t="str">
        <f>IF($B65="","",$D65*($F65-1)*CA_discount_factors!Q197)</f>
        <v/>
      </c>
      <c r="S65" s="969" t="str">
        <f>IF($B65="","",$D65*($F65-1)*CA_discount_factors!R197)</f>
        <v/>
      </c>
      <c r="T65" s="969" t="str">
        <f>IF($B65="","",$D65*($F65-1)*CA_discount_factors!S197)</f>
        <v/>
      </c>
      <c r="U65" s="969" t="str">
        <f>IF($B65="","",$D65*($F65-1)*CA_discount_factors!T197)</f>
        <v/>
      </c>
      <c r="V65" s="969" t="str">
        <f>IF($B65="","",$D65*($F65-1)*CA_discount_factors!U197)</f>
        <v/>
      </c>
      <c r="W65" s="969" t="str">
        <f>IF($B65="","",$D65*($F65-1)*CA_discount_factors!V197)</f>
        <v/>
      </c>
      <c r="X65" s="969" t="str">
        <f>IF($B65="","",$D65*($F65-1)*CA_discount_factors!W197)</f>
        <v/>
      </c>
      <c r="Y65" s="969" t="str">
        <f>IF($B65="","",$D65*($F65-1)*CA_discount_factors!X197)</f>
        <v/>
      </c>
      <c r="Z65" s="969" t="str">
        <f>IF($B65="","",$D65*($F65-1)*CA_discount_factors!Y197)</f>
        <v/>
      </c>
      <c r="AA65" s="969" t="str">
        <f>IF($B65="","",$D65*($F65-1)*CA_discount_factors!Z197)</f>
        <v/>
      </c>
      <c r="AB65" s="969" t="str">
        <f>IF($B65="","",$D65*($F65-1)*CA_discount_factors!AA197)</f>
        <v/>
      </c>
      <c r="AC65" s="969" t="str">
        <f>IF($B65="","",$D65*($F65-1)*CA_discount_factors!AB197)</f>
        <v/>
      </c>
      <c r="AD65" s="969" t="str">
        <f>IF($B65="","",$D65*($F65-1)*CA_discount_factors!AC197)</f>
        <v/>
      </c>
      <c r="AE65" s="969" t="str">
        <f>IF($B65="","",$D65*($F65-1)*CA_discount_factors!AD197)</f>
        <v/>
      </c>
      <c r="AF65" s="969" t="str">
        <f>IF($B65="","",$D65*($F65-1)*CA_discount_factors!AE197)</f>
        <v/>
      </c>
      <c r="AG65" s="969" t="str">
        <f>IF($B65="","",$D65*($F65-1)*CA_discount_factors!AF197)</f>
        <v/>
      </c>
      <c r="AH65" s="969" t="str">
        <f>IF($B65="","",$D65*($F65-1)*CA_discount_factors!AG197)</f>
        <v/>
      </c>
      <c r="AI65" s="969" t="str">
        <f>IF($B65="","",$D65*($F65-1)*CA_discount_factors!AH197)</f>
        <v/>
      </c>
      <c r="AJ65" s="969" t="str">
        <f>IF($B65="","",$D65*($F65-1)*CA_discount_factors!AI197)</f>
        <v/>
      </c>
      <c r="AK65" s="969" t="str">
        <f>IF($B65="","",$D65*($F65-1)*CA_discount_factors!AJ197)</f>
        <v/>
      </c>
      <c r="AL65" s="969" t="str">
        <f>IF($B65="","",$D65*($F65-1)*CA_discount_factors!AK197)</f>
        <v/>
      </c>
      <c r="AM65" s="969" t="str">
        <f>IF($B65="","",$D65*($F65-1)*CA_discount_factors!AL197)</f>
        <v/>
      </c>
      <c r="AN65" s="969" t="str">
        <f>IF($B65="","",$D65*($F65-1)*CA_discount_factors!AM197)</f>
        <v/>
      </c>
      <c r="AO65" s="969" t="str">
        <f>IF($B65="","",$D65*($F65-1)*CA_discount_factors!AN197)</f>
        <v/>
      </c>
      <c r="AP65" s="969" t="str">
        <f>IF($B65="","",$D65*($F65-1)*CA_discount_factors!AO197)</f>
        <v/>
      </c>
      <c r="AQ65" s="969" t="str">
        <f>IF($B65="","",$D65*($F65-1)*CA_discount_factors!AP197)</f>
        <v/>
      </c>
      <c r="AR65" s="969" t="str">
        <f>IF($B65="","",$D65*($F65-1)*CA_discount_factors!AQ197)</f>
        <v/>
      </c>
      <c r="AS65" s="969" t="str">
        <f>IF($B65="","",$D65*($F65-1)*CA_discount_factors!AR197)</f>
        <v/>
      </c>
      <c r="AT65" s="969" t="str">
        <f>IF($B65="","",$D65*($F65-1)*CA_discount_factors!AS197)</f>
        <v/>
      </c>
      <c r="AU65" s="969" t="str">
        <f>IF($B65="","",$D65*($F65-1)*CA_discount_factors!AT197)</f>
        <v/>
      </c>
      <c r="AV65" s="969" t="str">
        <f>IF($B65="","",$D65*($F65-1)*CA_discount_factors!AU197)</f>
        <v/>
      </c>
      <c r="AW65" s="969" t="str">
        <f>IF($B65="","",$D65*($F65-1)*CA_discount_factors!AV197)</f>
        <v/>
      </c>
      <c r="AX65" s="969" t="str">
        <f>IF($B65="","",$D65*($F65-1)*CA_discount_factors!AW197)</f>
        <v/>
      </c>
      <c r="AY65" s="969" t="str">
        <f>IF($B65="","",$D65*($F65-1)*CA_discount_factors!AX197)</f>
        <v/>
      </c>
      <c r="AZ65" s="969" t="str">
        <f>IF($B65="","",$D65*($F65-1)*CA_discount_factors!AY197)</f>
        <v/>
      </c>
      <c r="BA65" s="969" t="str">
        <f>IF($B65="","",$D65*($F65-1)*CA_discount_factors!AZ197)</f>
        <v/>
      </c>
      <c r="BB65" s="969" t="str">
        <f>IF($B65="","",$D65*($F65-1)*CA_discount_factors!BA197)</f>
        <v/>
      </c>
      <c r="BC65" s="969" t="str">
        <f>IF($B65="","",$D65*($F65-1)*CA_discount_factors!BB197)</f>
        <v/>
      </c>
      <c r="BD65" s="969" t="str">
        <f>IF($B65="","",$D65*($F65-1)*CA_discount_factors!BC197)</f>
        <v/>
      </c>
      <c r="BE65" s="970" t="str">
        <f>IF($B65="","",$D65*($F65-1)*CA_discount_factors!BD197)</f>
        <v/>
      </c>
    </row>
    <row r="66" spans="1:57" ht="14.25" customHeight="1" x14ac:dyDescent="0.2">
      <c r="A66" s="513">
        <f t="shared" si="59"/>
        <v>15</v>
      </c>
      <c r="B66" s="18" t="str">
        <v/>
      </c>
      <c r="C66" s="18" t="str">
        <v/>
      </c>
      <c r="D66" s="962">
        <v>0</v>
      </c>
      <c r="E66" s="255">
        <f>CA_expected_result!S34</f>
        <v>0.15</v>
      </c>
      <c r="F66" s="648">
        <f t="shared" si="58"/>
        <v>1.4733514255588775</v>
      </c>
      <c r="G66" s="550"/>
      <c r="H66" s="968" t="str">
        <f>IF($B66="","",$D66*($F66-1)*CA_discount_factors!G198)</f>
        <v/>
      </c>
      <c r="I66" s="969" t="str">
        <f>IF($B66="","",$D66*($F66-1)*CA_discount_factors!H198)</f>
        <v/>
      </c>
      <c r="J66" s="969" t="str">
        <f>IF($B66="","",$D66*($F66-1)*CA_discount_factors!I198)</f>
        <v/>
      </c>
      <c r="K66" s="969" t="str">
        <f>IF($B66="","",$D66*($F66-1)*CA_discount_factors!J198)</f>
        <v/>
      </c>
      <c r="L66" s="969" t="str">
        <f>IF($B66="","",$D66*($F66-1)*CA_discount_factors!K198)</f>
        <v/>
      </c>
      <c r="M66" s="969" t="str">
        <f>IF($B66="","",$D66*($F66-1)*CA_discount_factors!L198)</f>
        <v/>
      </c>
      <c r="N66" s="969" t="str">
        <f>IF($B66="","",$D66*($F66-1)*CA_discount_factors!M198)</f>
        <v/>
      </c>
      <c r="O66" s="969" t="str">
        <f>IF($B66="","",$D66*($F66-1)*CA_discount_factors!N198)</f>
        <v/>
      </c>
      <c r="P66" s="969" t="str">
        <f>IF($B66="","",$D66*($F66-1)*CA_discount_factors!O198)</f>
        <v/>
      </c>
      <c r="Q66" s="969" t="str">
        <f>IF($B66="","",$D66*($F66-1)*CA_discount_factors!P198)</f>
        <v/>
      </c>
      <c r="R66" s="969" t="str">
        <f>IF($B66="","",$D66*($F66-1)*CA_discount_factors!Q198)</f>
        <v/>
      </c>
      <c r="S66" s="969" t="str">
        <f>IF($B66="","",$D66*($F66-1)*CA_discount_factors!R198)</f>
        <v/>
      </c>
      <c r="T66" s="969" t="str">
        <f>IF($B66="","",$D66*($F66-1)*CA_discount_factors!S198)</f>
        <v/>
      </c>
      <c r="U66" s="969" t="str">
        <f>IF($B66="","",$D66*($F66-1)*CA_discount_factors!T198)</f>
        <v/>
      </c>
      <c r="V66" s="969" t="str">
        <f>IF($B66="","",$D66*($F66-1)*CA_discount_factors!U198)</f>
        <v/>
      </c>
      <c r="W66" s="969" t="str">
        <f>IF($B66="","",$D66*($F66-1)*CA_discount_factors!V198)</f>
        <v/>
      </c>
      <c r="X66" s="969" t="str">
        <f>IF($B66="","",$D66*($F66-1)*CA_discount_factors!W198)</f>
        <v/>
      </c>
      <c r="Y66" s="969" t="str">
        <f>IF($B66="","",$D66*($F66-1)*CA_discount_factors!X198)</f>
        <v/>
      </c>
      <c r="Z66" s="969" t="str">
        <f>IF($B66="","",$D66*($F66-1)*CA_discount_factors!Y198)</f>
        <v/>
      </c>
      <c r="AA66" s="969" t="str">
        <f>IF($B66="","",$D66*($F66-1)*CA_discount_factors!Z198)</f>
        <v/>
      </c>
      <c r="AB66" s="969" t="str">
        <f>IF($B66="","",$D66*($F66-1)*CA_discount_factors!AA198)</f>
        <v/>
      </c>
      <c r="AC66" s="969" t="str">
        <f>IF($B66="","",$D66*($F66-1)*CA_discount_factors!AB198)</f>
        <v/>
      </c>
      <c r="AD66" s="969" t="str">
        <f>IF($B66="","",$D66*($F66-1)*CA_discount_factors!AC198)</f>
        <v/>
      </c>
      <c r="AE66" s="969" t="str">
        <f>IF($B66="","",$D66*($F66-1)*CA_discount_factors!AD198)</f>
        <v/>
      </c>
      <c r="AF66" s="969" t="str">
        <f>IF($B66="","",$D66*($F66-1)*CA_discount_factors!AE198)</f>
        <v/>
      </c>
      <c r="AG66" s="969" t="str">
        <f>IF($B66="","",$D66*($F66-1)*CA_discount_factors!AF198)</f>
        <v/>
      </c>
      <c r="AH66" s="969" t="str">
        <f>IF($B66="","",$D66*($F66-1)*CA_discount_factors!AG198)</f>
        <v/>
      </c>
      <c r="AI66" s="969" t="str">
        <f>IF($B66="","",$D66*($F66-1)*CA_discount_factors!AH198)</f>
        <v/>
      </c>
      <c r="AJ66" s="969" t="str">
        <f>IF($B66="","",$D66*($F66-1)*CA_discount_factors!AI198)</f>
        <v/>
      </c>
      <c r="AK66" s="969" t="str">
        <f>IF($B66="","",$D66*($F66-1)*CA_discount_factors!AJ198)</f>
        <v/>
      </c>
      <c r="AL66" s="969" t="str">
        <f>IF($B66="","",$D66*($F66-1)*CA_discount_factors!AK198)</f>
        <v/>
      </c>
      <c r="AM66" s="969" t="str">
        <f>IF($B66="","",$D66*($F66-1)*CA_discount_factors!AL198)</f>
        <v/>
      </c>
      <c r="AN66" s="969" t="str">
        <f>IF($B66="","",$D66*($F66-1)*CA_discount_factors!AM198)</f>
        <v/>
      </c>
      <c r="AO66" s="969" t="str">
        <f>IF($B66="","",$D66*($F66-1)*CA_discount_factors!AN198)</f>
        <v/>
      </c>
      <c r="AP66" s="969" t="str">
        <f>IF($B66="","",$D66*($F66-1)*CA_discount_factors!AO198)</f>
        <v/>
      </c>
      <c r="AQ66" s="969" t="str">
        <f>IF($B66="","",$D66*($F66-1)*CA_discount_factors!AP198)</f>
        <v/>
      </c>
      <c r="AR66" s="969" t="str">
        <f>IF($B66="","",$D66*($F66-1)*CA_discount_factors!AQ198)</f>
        <v/>
      </c>
      <c r="AS66" s="969" t="str">
        <f>IF($B66="","",$D66*($F66-1)*CA_discount_factors!AR198)</f>
        <v/>
      </c>
      <c r="AT66" s="969" t="str">
        <f>IF($B66="","",$D66*($F66-1)*CA_discount_factors!AS198)</f>
        <v/>
      </c>
      <c r="AU66" s="969" t="str">
        <f>IF($B66="","",$D66*($F66-1)*CA_discount_factors!AT198)</f>
        <v/>
      </c>
      <c r="AV66" s="969" t="str">
        <f>IF($B66="","",$D66*($F66-1)*CA_discount_factors!AU198)</f>
        <v/>
      </c>
      <c r="AW66" s="969" t="str">
        <f>IF($B66="","",$D66*($F66-1)*CA_discount_factors!AV198)</f>
        <v/>
      </c>
      <c r="AX66" s="969" t="str">
        <f>IF($B66="","",$D66*($F66-1)*CA_discount_factors!AW198)</f>
        <v/>
      </c>
      <c r="AY66" s="969" t="str">
        <f>IF($B66="","",$D66*($F66-1)*CA_discount_factors!AX198)</f>
        <v/>
      </c>
      <c r="AZ66" s="969" t="str">
        <f>IF($B66="","",$D66*($F66-1)*CA_discount_factors!AY198)</f>
        <v/>
      </c>
      <c r="BA66" s="969" t="str">
        <f>IF($B66="","",$D66*($F66-1)*CA_discount_factors!AZ198)</f>
        <v/>
      </c>
      <c r="BB66" s="969" t="str">
        <f>IF($B66="","",$D66*($F66-1)*CA_discount_factors!BA198)</f>
        <v/>
      </c>
      <c r="BC66" s="969" t="str">
        <f>IF($B66="","",$D66*($F66-1)*CA_discount_factors!BB198)</f>
        <v/>
      </c>
      <c r="BD66" s="969" t="str">
        <f>IF($B66="","",$D66*($F66-1)*CA_discount_factors!BC198)</f>
        <v/>
      </c>
      <c r="BE66" s="970" t="str">
        <f>IF($B66="","",$D66*($F66-1)*CA_discount_factors!BD198)</f>
        <v/>
      </c>
    </row>
    <row r="67" spans="1:57" ht="14.25" customHeight="1" x14ac:dyDescent="0.2">
      <c r="A67" s="513">
        <f t="shared" si="59"/>
        <v>16</v>
      </c>
      <c r="B67" s="18" t="str">
        <v/>
      </c>
      <c r="C67" s="18" t="str">
        <v/>
      </c>
      <c r="D67" s="962">
        <v>0</v>
      </c>
      <c r="E67" s="255">
        <f>CA_expected_result!S35</f>
        <v>0.15</v>
      </c>
      <c r="F67" s="648">
        <f t="shared" si="58"/>
        <v>1.4733514255588775</v>
      </c>
      <c r="G67" s="550"/>
      <c r="H67" s="968" t="str">
        <f>IF($B67="","",$D67*($F67-1)*CA_discount_factors!G199)</f>
        <v/>
      </c>
      <c r="I67" s="969" t="str">
        <f>IF($B67="","",$D67*($F67-1)*CA_discount_factors!H199)</f>
        <v/>
      </c>
      <c r="J67" s="969" t="str">
        <f>IF($B67="","",$D67*($F67-1)*CA_discount_factors!I199)</f>
        <v/>
      </c>
      <c r="K67" s="969" t="str">
        <f>IF($B67="","",$D67*($F67-1)*CA_discount_factors!J199)</f>
        <v/>
      </c>
      <c r="L67" s="969" t="str">
        <f>IF($B67="","",$D67*($F67-1)*CA_discount_factors!K199)</f>
        <v/>
      </c>
      <c r="M67" s="969" t="str">
        <f>IF($B67="","",$D67*($F67-1)*CA_discount_factors!L199)</f>
        <v/>
      </c>
      <c r="N67" s="969" t="str">
        <f>IF($B67="","",$D67*($F67-1)*CA_discount_factors!M199)</f>
        <v/>
      </c>
      <c r="O67" s="969" t="str">
        <f>IF($B67="","",$D67*($F67-1)*CA_discount_factors!N199)</f>
        <v/>
      </c>
      <c r="P67" s="969" t="str">
        <f>IF($B67="","",$D67*($F67-1)*CA_discount_factors!O199)</f>
        <v/>
      </c>
      <c r="Q67" s="969" t="str">
        <f>IF($B67="","",$D67*($F67-1)*CA_discount_factors!P199)</f>
        <v/>
      </c>
      <c r="R67" s="969" t="str">
        <f>IF($B67="","",$D67*($F67-1)*CA_discount_factors!Q199)</f>
        <v/>
      </c>
      <c r="S67" s="969" t="str">
        <f>IF($B67="","",$D67*($F67-1)*CA_discount_factors!R199)</f>
        <v/>
      </c>
      <c r="T67" s="969" t="str">
        <f>IF($B67="","",$D67*($F67-1)*CA_discount_factors!S199)</f>
        <v/>
      </c>
      <c r="U67" s="969" t="str">
        <f>IF($B67="","",$D67*($F67-1)*CA_discount_factors!T199)</f>
        <v/>
      </c>
      <c r="V67" s="969" t="str">
        <f>IF($B67="","",$D67*($F67-1)*CA_discount_factors!U199)</f>
        <v/>
      </c>
      <c r="W67" s="969" t="str">
        <f>IF($B67="","",$D67*($F67-1)*CA_discount_factors!V199)</f>
        <v/>
      </c>
      <c r="X67" s="969" t="str">
        <f>IF($B67="","",$D67*($F67-1)*CA_discount_factors!W199)</f>
        <v/>
      </c>
      <c r="Y67" s="969" t="str">
        <f>IF($B67="","",$D67*($F67-1)*CA_discount_factors!X199)</f>
        <v/>
      </c>
      <c r="Z67" s="969" t="str">
        <f>IF($B67="","",$D67*($F67-1)*CA_discount_factors!Y199)</f>
        <v/>
      </c>
      <c r="AA67" s="969" t="str">
        <f>IF($B67="","",$D67*($F67-1)*CA_discount_factors!Z199)</f>
        <v/>
      </c>
      <c r="AB67" s="969" t="str">
        <f>IF($B67="","",$D67*($F67-1)*CA_discount_factors!AA199)</f>
        <v/>
      </c>
      <c r="AC67" s="969" t="str">
        <f>IF($B67="","",$D67*($F67-1)*CA_discount_factors!AB199)</f>
        <v/>
      </c>
      <c r="AD67" s="969" t="str">
        <f>IF($B67="","",$D67*($F67-1)*CA_discount_factors!AC199)</f>
        <v/>
      </c>
      <c r="AE67" s="969" t="str">
        <f>IF($B67="","",$D67*($F67-1)*CA_discount_factors!AD199)</f>
        <v/>
      </c>
      <c r="AF67" s="969" t="str">
        <f>IF($B67="","",$D67*($F67-1)*CA_discount_factors!AE199)</f>
        <v/>
      </c>
      <c r="AG67" s="969" t="str">
        <f>IF($B67="","",$D67*($F67-1)*CA_discount_factors!AF199)</f>
        <v/>
      </c>
      <c r="AH67" s="969" t="str">
        <f>IF($B67="","",$D67*($F67-1)*CA_discount_factors!AG199)</f>
        <v/>
      </c>
      <c r="AI67" s="969" t="str">
        <f>IF($B67="","",$D67*($F67-1)*CA_discount_factors!AH199)</f>
        <v/>
      </c>
      <c r="AJ67" s="969" t="str">
        <f>IF($B67="","",$D67*($F67-1)*CA_discount_factors!AI199)</f>
        <v/>
      </c>
      <c r="AK67" s="969" t="str">
        <f>IF($B67="","",$D67*($F67-1)*CA_discount_factors!AJ199)</f>
        <v/>
      </c>
      <c r="AL67" s="969" t="str">
        <f>IF($B67="","",$D67*($F67-1)*CA_discount_factors!AK199)</f>
        <v/>
      </c>
      <c r="AM67" s="969" t="str">
        <f>IF($B67="","",$D67*($F67-1)*CA_discount_factors!AL199)</f>
        <v/>
      </c>
      <c r="AN67" s="969" t="str">
        <f>IF($B67="","",$D67*($F67-1)*CA_discount_factors!AM199)</f>
        <v/>
      </c>
      <c r="AO67" s="969" t="str">
        <f>IF($B67="","",$D67*($F67-1)*CA_discount_factors!AN199)</f>
        <v/>
      </c>
      <c r="AP67" s="969" t="str">
        <f>IF($B67="","",$D67*($F67-1)*CA_discount_factors!AO199)</f>
        <v/>
      </c>
      <c r="AQ67" s="969" t="str">
        <f>IF($B67="","",$D67*($F67-1)*CA_discount_factors!AP199)</f>
        <v/>
      </c>
      <c r="AR67" s="969" t="str">
        <f>IF($B67="","",$D67*($F67-1)*CA_discount_factors!AQ199)</f>
        <v/>
      </c>
      <c r="AS67" s="969" t="str">
        <f>IF($B67="","",$D67*($F67-1)*CA_discount_factors!AR199)</f>
        <v/>
      </c>
      <c r="AT67" s="969" t="str">
        <f>IF($B67="","",$D67*($F67-1)*CA_discount_factors!AS199)</f>
        <v/>
      </c>
      <c r="AU67" s="969" t="str">
        <f>IF($B67="","",$D67*($F67-1)*CA_discount_factors!AT199)</f>
        <v/>
      </c>
      <c r="AV67" s="969" t="str">
        <f>IF($B67="","",$D67*($F67-1)*CA_discount_factors!AU199)</f>
        <v/>
      </c>
      <c r="AW67" s="969" t="str">
        <f>IF($B67="","",$D67*($F67-1)*CA_discount_factors!AV199)</f>
        <v/>
      </c>
      <c r="AX67" s="969" t="str">
        <f>IF($B67="","",$D67*($F67-1)*CA_discount_factors!AW199)</f>
        <v/>
      </c>
      <c r="AY67" s="969" t="str">
        <f>IF($B67="","",$D67*($F67-1)*CA_discount_factors!AX199)</f>
        <v/>
      </c>
      <c r="AZ67" s="969" t="str">
        <f>IF($B67="","",$D67*($F67-1)*CA_discount_factors!AY199)</f>
        <v/>
      </c>
      <c r="BA67" s="969" t="str">
        <f>IF($B67="","",$D67*($F67-1)*CA_discount_factors!AZ199)</f>
        <v/>
      </c>
      <c r="BB67" s="969" t="str">
        <f>IF($B67="","",$D67*($F67-1)*CA_discount_factors!BA199)</f>
        <v/>
      </c>
      <c r="BC67" s="969" t="str">
        <f>IF($B67="","",$D67*($F67-1)*CA_discount_factors!BB199)</f>
        <v/>
      </c>
      <c r="BD67" s="969" t="str">
        <f>IF($B67="","",$D67*($F67-1)*CA_discount_factors!BC199)</f>
        <v/>
      </c>
      <c r="BE67" s="970" t="str">
        <f>IF($B67="","",$D67*($F67-1)*CA_discount_factors!BD199)</f>
        <v/>
      </c>
    </row>
    <row r="68" spans="1:57" ht="14.25" customHeight="1" x14ac:dyDescent="0.2">
      <c r="A68" s="513">
        <f t="shared" si="59"/>
        <v>17</v>
      </c>
      <c r="B68" s="18" t="str">
        <v/>
      </c>
      <c r="C68" s="18" t="str">
        <v/>
      </c>
      <c r="D68" s="962">
        <v>0</v>
      </c>
      <c r="E68" s="255">
        <f>CA_expected_result!S36</f>
        <v>0.15</v>
      </c>
      <c r="F68" s="648">
        <f t="shared" si="58"/>
        <v>1.4733514255588775</v>
      </c>
      <c r="G68" s="550"/>
      <c r="H68" s="968" t="str">
        <f>IF($B68="","",$D68*($F68-1)*CA_discount_factors!G200)</f>
        <v/>
      </c>
      <c r="I68" s="969" t="str">
        <f>IF($B68="","",$D68*($F68-1)*CA_discount_factors!H200)</f>
        <v/>
      </c>
      <c r="J68" s="969" t="str">
        <f>IF($B68="","",$D68*($F68-1)*CA_discount_factors!I200)</f>
        <v/>
      </c>
      <c r="K68" s="969" t="str">
        <f>IF($B68="","",$D68*($F68-1)*CA_discount_factors!J200)</f>
        <v/>
      </c>
      <c r="L68" s="969" t="str">
        <f>IF($B68="","",$D68*($F68-1)*CA_discount_factors!K200)</f>
        <v/>
      </c>
      <c r="M68" s="969" t="str">
        <f>IF($B68="","",$D68*($F68-1)*CA_discount_factors!L200)</f>
        <v/>
      </c>
      <c r="N68" s="969" t="str">
        <f>IF($B68="","",$D68*($F68-1)*CA_discount_factors!M200)</f>
        <v/>
      </c>
      <c r="O68" s="969" t="str">
        <f>IF($B68="","",$D68*($F68-1)*CA_discount_factors!N200)</f>
        <v/>
      </c>
      <c r="P68" s="969" t="str">
        <f>IF($B68="","",$D68*($F68-1)*CA_discount_factors!O200)</f>
        <v/>
      </c>
      <c r="Q68" s="969" t="str">
        <f>IF($B68="","",$D68*($F68-1)*CA_discount_factors!P200)</f>
        <v/>
      </c>
      <c r="R68" s="969" t="str">
        <f>IF($B68="","",$D68*($F68-1)*CA_discount_factors!Q200)</f>
        <v/>
      </c>
      <c r="S68" s="969" t="str">
        <f>IF($B68="","",$D68*($F68-1)*CA_discount_factors!R200)</f>
        <v/>
      </c>
      <c r="T68" s="969" t="str">
        <f>IF($B68="","",$D68*($F68-1)*CA_discount_factors!S200)</f>
        <v/>
      </c>
      <c r="U68" s="969" t="str">
        <f>IF($B68="","",$D68*($F68-1)*CA_discount_factors!T200)</f>
        <v/>
      </c>
      <c r="V68" s="969" t="str">
        <f>IF($B68="","",$D68*($F68-1)*CA_discount_factors!U200)</f>
        <v/>
      </c>
      <c r="W68" s="969" t="str">
        <f>IF($B68="","",$D68*($F68-1)*CA_discount_factors!V200)</f>
        <v/>
      </c>
      <c r="X68" s="969" t="str">
        <f>IF($B68="","",$D68*($F68-1)*CA_discount_factors!W200)</f>
        <v/>
      </c>
      <c r="Y68" s="969" t="str">
        <f>IF($B68="","",$D68*($F68-1)*CA_discount_factors!X200)</f>
        <v/>
      </c>
      <c r="Z68" s="969" t="str">
        <f>IF($B68="","",$D68*($F68-1)*CA_discount_factors!Y200)</f>
        <v/>
      </c>
      <c r="AA68" s="969" t="str">
        <f>IF($B68="","",$D68*($F68-1)*CA_discount_factors!Z200)</f>
        <v/>
      </c>
      <c r="AB68" s="969" t="str">
        <f>IF($B68="","",$D68*($F68-1)*CA_discount_factors!AA200)</f>
        <v/>
      </c>
      <c r="AC68" s="969" t="str">
        <f>IF($B68="","",$D68*($F68-1)*CA_discount_factors!AB200)</f>
        <v/>
      </c>
      <c r="AD68" s="969" t="str">
        <f>IF($B68="","",$D68*($F68-1)*CA_discount_factors!AC200)</f>
        <v/>
      </c>
      <c r="AE68" s="969" t="str">
        <f>IF($B68="","",$D68*($F68-1)*CA_discount_factors!AD200)</f>
        <v/>
      </c>
      <c r="AF68" s="969" t="str">
        <f>IF($B68="","",$D68*($F68-1)*CA_discount_factors!AE200)</f>
        <v/>
      </c>
      <c r="AG68" s="969" t="str">
        <f>IF($B68="","",$D68*($F68-1)*CA_discount_factors!AF200)</f>
        <v/>
      </c>
      <c r="AH68" s="969" t="str">
        <f>IF($B68="","",$D68*($F68-1)*CA_discount_factors!AG200)</f>
        <v/>
      </c>
      <c r="AI68" s="969" t="str">
        <f>IF($B68="","",$D68*($F68-1)*CA_discount_factors!AH200)</f>
        <v/>
      </c>
      <c r="AJ68" s="969" t="str">
        <f>IF($B68="","",$D68*($F68-1)*CA_discount_factors!AI200)</f>
        <v/>
      </c>
      <c r="AK68" s="969" t="str">
        <f>IF($B68="","",$D68*($F68-1)*CA_discount_factors!AJ200)</f>
        <v/>
      </c>
      <c r="AL68" s="969" t="str">
        <f>IF($B68="","",$D68*($F68-1)*CA_discount_factors!AK200)</f>
        <v/>
      </c>
      <c r="AM68" s="969" t="str">
        <f>IF($B68="","",$D68*($F68-1)*CA_discount_factors!AL200)</f>
        <v/>
      </c>
      <c r="AN68" s="969" t="str">
        <f>IF($B68="","",$D68*($F68-1)*CA_discount_factors!AM200)</f>
        <v/>
      </c>
      <c r="AO68" s="969" t="str">
        <f>IF($B68="","",$D68*($F68-1)*CA_discount_factors!AN200)</f>
        <v/>
      </c>
      <c r="AP68" s="969" t="str">
        <f>IF($B68="","",$D68*($F68-1)*CA_discount_factors!AO200)</f>
        <v/>
      </c>
      <c r="AQ68" s="969" t="str">
        <f>IF($B68="","",$D68*($F68-1)*CA_discount_factors!AP200)</f>
        <v/>
      </c>
      <c r="AR68" s="969" t="str">
        <f>IF($B68="","",$D68*($F68-1)*CA_discount_factors!AQ200)</f>
        <v/>
      </c>
      <c r="AS68" s="969" t="str">
        <f>IF($B68="","",$D68*($F68-1)*CA_discount_factors!AR200)</f>
        <v/>
      </c>
      <c r="AT68" s="969" t="str">
        <f>IF($B68="","",$D68*($F68-1)*CA_discount_factors!AS200)</f>
        <v/>
      </c>
      <c r="AU68" s="969" t="str">
        <f>IF($B68="","",$D68*($F68-1)*CA_discount_factors!AT200)</f>
        <v/>
      </c>
      <c r="AV68" s="969" t="str">
        <f>IF($B68="","",$D68*($F68-1)*CA_discount_factors!AU200)</f>
        <v/>
      </c>
      <c r="AW68" s="969" t="str">
        <f>IF($B68="","",$D68*($F68-1)*CA_discount_factors!AV200)</f>
        <v/>
      </c>
      <c r="AX68" s="969" t="str">
        <f>IF($B68="","",$D68*($F68-1)*CA_discount_factors!AW200)</f>
        <v/>
      </c>
      <c r="AY68" s="969" t="str">
        <f>IF($B68="","",$D68*($F68-1)*CA_discount_factors!AX200)</f>
        <v/>
      </c>
      <c r="AZ68" s="969" t="str">
        <f>IF($B68="","",$D68*($F68-1)*CA_discount_factors!AY200)</f>
        <v/>
      </c>
      <c r="BA68" s="969" t="str">
        <f>IF($B68="","",$D68*($F68-1)*CA_discount_factors!AZ200)</f>
        <v/>
      </c>
      <c r="BB68" s="969" t="str">
        <f>IF($B68="","",$D68*($F68-1)*CA_discount_factors!BA200)</f>
        <v/>
      </c>
      <c r="BC68" s="969" t="str">
        <f>IF($B68="","",$D68*($F68-1)*CA_discount_factors!BB200)</f>
        <v/>
      </c>
      <c r="BD68" s="969" t="str">
        <f>IF($B68="","",$D68*($F68-1)*CA_discount_factors!BC200)</f>
        <v/>
      </c>
      <c r="BE68" s="970" t="str">
        <f>IF($B68="","",$D68*($F68-1)*CA_discount_factors!BD200)</f>
        <v/>
      </c>
    </row>
    <row r="69" spans="1:57" ht="14.25" customHeight="1" x14ac:dyDescent="0.2">
      <c r="A69" s="513">
        <f t="shared" si="59"/>
        <v>18</v>
      </c>
      <c r="B69" s="18" t="str">
        <v/>
      </c>
      <c r="C69" s="18" t="str">
        <v/>
      </c>
      <c r="D69" s="962">
        <v>0</v>
      </c>
      <c r="E69" s="255">
        <f>CA_expected_result!S37</f>
        <v>0.15</v>
      </c>
      <c r="F69" s="648">
        <f t="shared" si="58"/>
        <v>1.4733514255588775</v>
      </c>
      <c r="G69" s="550"/>
      <c r="H69" s="968" t="str">
        <f>IF($B69="","",$D69*($F69-1)*CA_discount_factors!G201)</f>
        <v/>
      </c>
      <c r="I69" s="969" t="str">
        <f>IF($B69="","",$D69*($F69-1)*CA_discount_factors!H201)</f>
        <v/>
      </c>
      <c r="J69" s="969" t="str">
        <f>IF($B69="","",$D69*($F69-1)*CA_discount_factors!I201)</f>
        <v/>
      </c>
      <c r="K69" s="969" t="str">
        <f>IF($B69="","",$D69*($F69-1)*CA_discount_factors!J201)</f>
        <v/>
      </c>
      <c r="L69" s="969" t="str">
        <f>IF($B69="","",$D69*($F69-1)*CA_discount_factors!K201)</f>
        <v/>
      </c>
      <c r="M69" s="969" t="str">
        <f>IF($B69="","",$D69*($F69-1)*CA_discount_factors!L201)</f>
        <v/>
      </c>
      <c r="N69" s="969" t="str">
        <f>IF($B69="","",$D69*($F69-1)*CA_discount_factors!M201)</f>
        <v/>
      </c>
      <c r="O69" s="969" t="str">
        <f>IF($B69="","",$D69*($F69-1)*CA_discount_factors!N201)</f>
        <v/>
      </c>
      <c r="P69" s="969" t="str">
        <f>IF($B69="","",$D69*($F69-1)*CA_discount_factors!O201)</f>
        <v/>
      </c>
      <c r="Q69" s="969" t="str">
        <f>IF($B69="","",$D69*($F69-1)*CA_discount_factors!P201)</f>
        <v/>
      </c>
      <c r="R69" s="969" t="str">
        <f>IF($B69="","",$D69*($F69-1)*CA_discount_factors!Q201)</f>
        <v/>
      </c>
      <c r="S69" s="969" t="str">
        <f>IF($B69="","",$D69*($F69-1)*CA_discount_factors!R201)</f>
        <v/>
      </c>
      <c r="T69" s="969" t="str">
        <f>IF($B69="","",$D69*($F69-1)*CA_discount_factors!S201)</f>
        <v/>
      </c>
      <c r="U69" s="969" t="str">
        <f>IF($B69="","",$D69*($F69-1)*CA_discount_factors!T201)</f>
        <v/>
      </c>
      <c r="V69" s="969" t="str">
        <f>IF($B69="","",$D69*($F69-1)*CA_discount_factors!U201)</f>
        <v/>
      </c>
      <c r="W69" s="969" t="str">
        <f>IF($B69="","",$D69*($F69-1)*CA_discount_factors!V201)</f>
        <v/>
      </c>
      <c r="X69" s="969" t="str">
        <f>IF($B69="","",$D69*($F69-1)*CA_discount_factors!W201)</f>
        <v/>
      </c>
      <c r="Y69" s="969" t="str">
        <f>IF($B69="","",$D69*($F69-1)*CA_discount_factors!X201)</f>
        <v/>
      </c>
      <c r="Z69" s="969" t="str">
        <f>IF($B69="","",$D69*($F69-1)*CA_discount_factors!Y201)</f>
        <v/>
      </c>
      <c r="AA69" s="969" t="str">
        <f>IF($B69="","",$D69*($F69-1)*CA_discount_factors!Z201)</f>
        <v/>
      </c>
      <c r="AB69" s="969" t="str">
        <f>IF($B69="","",$D69*($F69-1)*CA_discount_factors!AA201)</f>
        <v/>
      </c>
      <c r="AC69" s="969" t="str">
        <f>IF($B69="","",$D69*($F69-1)*CA_discount_factors!AB201)</f>
        <v/>
      </c>
      <c r="AD69" s="969" t="str">
        <f>IF($B69="","",$D69*($F69-1)*CA_discount_factors!AC201)</f>
        <v/>
      </c>
      <c r="AE69" s="969" t="str">
        <f>IF($B69="","",$D69*($F69-1)*CA_discount_factors!AD201)</f>
        <v/>
      </c>
      <c r="AF69" s="969" t="str">
        <f>IF($B69="","",$D69*($F69-1)*CA_discount_factors!AE201)</f>
        <v/>
      </c>
      <c r="AG69" s="969" t="str">
        <f>IF($B69="","",$D69*($F69-1)*CA_discount_factors!AF201)</f>
        <v/>
      </c>
      <c r="AH69" s="969" t="str">
        <f>IF($B69="","",$D69*($F69-1)*CA_discount_factors!AG201)</f>
        <v/>
      </c>
      <c r="AI69" s="969" t="str">
        <f>IF($B69="","",$D69*($F69-1)*CA_discount_factors!AH201)</f>
        <v/>
      </c>
      <c r="AJ69" s="969" t="str">
        <f>IF($B69="","",$D69*($F69-1)*CA_discount_factors!AI201)</f>
        <v/>
      </c>
      <c r="AK69" s="969" t="str">
        <f>IF($B69="","",$D69*($F69-1)*CA_discount_factors!AJ201)</f>
        <v/>
      </c>
      <c r="AL69" s="969" t="str">
        <f>IF($B69="","",$D69*($F69-1)*CA_discount_factors!AK201)</f>
        <v/>
      </c>
      <c r="AM69" s="969" t="str">
        <f>IF($B69="","",$D69*($F69-1)*CA_discount_factors!AL201)</f>
        <v/>
      </c>
      <c r="AN69" s="969" t="str">
        <f>IF($B69="","",$D69*($F69-1)*CA_discount_factors!AM201)</f>
        <v/>
      </c>
      <c r="AO69" s="969" t="str">
        <f>IF($B69="","",$D69*($F69-1)*CA_discount_factors!AN201)</f>
        <v/>
      </c>
      <c r="AP69" s="969" t="str">
        <f>IF($B69="","",$D69*($F69-1)*CA_discount_factors!AO201)</f>
        <v/>
      </c>
      <c r="AQ69" s="969" t="str">
        <f>IF($B69="","",$D69*($F69-1)*CA_discount_factors!AP201)</f>
        <v/>
      </c>
      <c r="AR69" s="969" t="str">
        <f>IF($B69="","",$D69*($F69-1)*CA_discount_factors!AQ201)</f>
        <v/>
      </c>
      <c r="AS69" s="969" t="str">
        <f>IF($B69="","",$D69*($F69-1)*CA_discount_factors!AR201)</f>
        <v/>
      </c>
      <c r="AT69" s="969" t="str">
        <f>IF($B69="","",$D69*($F69-1)*CA_discount_factors!AS201)</f>
        <v/>
      </c>
      <c r="AU69" s="969" t="str">
        <f>IF($B69="","",$D69*($F69-1)*CA_discount_factors!AT201)</f>
        <v/>
      </c>
      <c r="AV69" s="969" t="str">
        <f>IF($B69="","",$D69*($F69-1)*CA_discount_factors!AU201)</f>
        <v/>
      </c>
      <c r="AW69" s="969" t="str">
        <f>IF($B69="","",$D69*($F69-1)*CA_discount_factors!AV201)</f>
        <v/>
      </c>
      <c r="AX69" s="969" t="str">
        <f>IF($B69="","",$D69*($F69-1)*CA_discount_factors!AW201)</f>
        <v/>
      </c>
      <c r="AY69" s="969" t="str">
        <f>IF($B69="","",$D69*($F69-1)*CA_discount_factors!AX201)</f>
        <v/>
      </c>
      <c r="AZ69" s="969" t="str">
        <f>IF($B69="","",$D69*($F69-1)*CA_discount_factors!AY201)</f>
        <v/>
      </c>
      <c r="BA69" s="969" t="str">
        <f>IF($B69="","",$D69*($F69-1)*CA_discount_factors!AZ201)</f>
        <v/>
      </c>
      <c r="BB69" s="969" t="str">
        <f>IF($B69="","",$D69*($F69-1)*CA_discount_factors!BA201)</f>
        <v/>
      </c>
      <c r="BC69" s="969" t="str">
        <f>IF($B69="","",$D69*($F69-1)*CA_discount_factors!BB201)</f>
        <v/>
      </c>
      <c r="BD69" s="969" t="str">
        <f>IF($B69="","",$D69*($F69-1)*CA_discount_factors!BC201)</f>
        <v/>
      </c>
      <c r="BE69" s="970" t="str">
        <f>IF($B69="","",$D69*($F69-1)*CA_discount_factors!BD201)</f>
        <v/>
      </c>
    </row>
    <row r="70" spans="1:57" ht="14.25" customHeight="1" x14ac:dyDescent="0.2">
      <c r="A70" s="513">
        <f t="shared" si="59"/>
        <v>19</v>
      </c>
      <c r="B70" s="18" t="str">
        <v/>
      </c>
      <c r="C70" s="18" t="str">
        <v/>
      </c>
      <c r="D70" s="962">
        <v>0</v>
      </c>
      <c r="E70" s="255">
        <f>CA_expected_result!S38</f>
        <v>0.15</v>
      </c>
      <c r="F70" s="648">
        <f t="shared" si="58"/>
        <v>1.4733514255588775</v>
      </c>
      <c r="G70" s="550"/>
      <c r="H70" s="968" t="str">
        <f>IF($B70="","",$D70*($F70-1)*CA_discount_factors!G202)</f>
        <v/>
      </c>
      <c r="I70" s="969" t="str">
        <f>IF($B70="","",$D70*($F70-1)*CA_discount_factors!H202)</f>
        <v/>
      </c>
      <c r="J70" s="969" t="str">
        <f>IF($B70="","",$D70*($F70-1)*CA_discount_factors!I202)</f>
        <v/>
      </c>
      <c r="K70" s="969" t="str">
        <f>IF($B70="","",$D70*($F70-1)*CA_discount_factors!J202)</f>
        <v/>
      </c>
      <c r="L70" s="969" t="str">
        <f>IF($B70="","",$D70*($F70-1)*CA_discount_factors!K202)</f>
        <v/>
      </c>
      <c r="M70" s="969" t="str">
        <f>IF($B70="","",$D70*($F70-1)*CA_discount_factors!L202)</f>
        <v/>
      </c>
      <c r="N70" s="969" t="str">
        <f>IF($B70="","",$D70*($F70-1)*CA_discount_factors!M202)</f>
        <v/>
      </c>
      <c r="O70" s="969" t="str">
        <f>IF($B70="","",$D70*($F70-1)*CA_discount_factors!N202)</f>
        <v/>
      </c>
      <c r="P70" s="969" t="str">
        <f>IF($B70="","",$D70*($F70-1)*CA_discount_factors!O202)</f>
        <v/>
      </c>
      <c r="Q70" s="969" t="str">
        <f>IF($B70="","",$D70*($F70-1)*CA_discount_factors!P202)</f>
        <v/>
      </c>
      <c r="R70" s="969" t="str">
        <f>IF($B70="","",$D70*($F70-1)*CA_discount_factors!Q202)</f>
        <v/>
      </c>
      <c r="S70" s="969" t="str">
        <f>IF($B70="","",$D70*($F70-1)*CA_discount_factors!R202)</f>
        <v/>
      </c>
      <c r="T70" s="969" t="str">
        <f>IF($B70="","",$D70*($F70-1)*CA_discount_factors!S202)</f>
        <v/>
      </c>
      <c r="U70" s="969" t="str">
        <f>IF($B70="","",$D70*($F70-1)*CA_discount_factors!T202)</f>
        <v/>
      </c>
      <c r="V70" s="969" t="str">
        <f>IF($B70="","",$D70*($F70-1)*CA_discount_factors!U202)</f>
        <v/>
      </c>
      <c r="W70" s="969" t="str">
        <f>IF($B70="","",$D70*($F70-1)*CA_discount_factors!V202)</f>
        <v/>
      </c>
      <c r="X70" s="969" t="str">
        <f>IF($B70="","",$D70*($F70-1)*CA_discount_factors!W202)</f>
        <v/>
      </c>
      <c r="Y70" s="969" t="str">
        <f>IF($B70="","",$D70*($F70-1)*CA_discount_factors!X202)</f>
        <v/>
      </c>
      <c r="Z70" s="969" t="str">
        <f>IF($B70="","",$D70*($F70-1)*CA_discount_factors!Y202)</f>
        <v/>
      </c>
      <c r="AA70" s="969" t="str">
        <f>IF($B70="","",$D70*($F70-1)*CA_discount_factors!Z202)</f>
        <v/>
      </c>
      <c r="AB70" s="969" t="str">
        <f>IF($B70="","",$D70*($F70-1)*CA_discount_factors!AA202)</f>
        <v/>
      </c>
      <c r="AC70" s="969" t="str">
        <f>IF($B70="","",$D70*($F70-1)*CA_discount_factors!AB202)</f>
        <v/>
      </c>
      <c r="AD70" s="969" t="str">
        <f>IF($B70="","",$D70*($F70-1)*CA_discount_factors!AC202)</f>
        <v/>
      </c>
      <c r="AE70" s="969" t="str">
        <f>IF($B70="","",$D70*($F70-1)*CA_discount_factors!AD202)</f>
        <v/>
      </c>
      <c r="AF70" s="969" t="str">
        <f>IF($B70="","",$D70*($F70-1)*CA_discount_factors!AE202)</f>
        <v/>
      </c>
      <c r="AG70" s="969" t="str">
        <f>IF($B70="","",$D70*($F70-1)*CA_discount_factors!AF202)</f>
        <v/>
      </c>
      <c r="AH70" s="969" t="str">
        <f>IF($B70="","",$D70*($F70-1)*CA_discount_factors!AG202)</f>
        <v/>
      </c>
      <c r="AI70" s="969" t="str">
        <f>IF($B70="","",$D70*($F70-1)*CA_discount_factors!AH202)</f>
        <v/>
      </c>
      <c r="AJ70" s="969" t="str">
        <f>IF($B70="","",$D70*($F70-1)*CA_discount_factors!AI202)</f>
        <v/>
      </c>
      <c r="AK70" s="969" t="str">
        <f>IF($B70="","",$D70*($F70-1)*CA_discount_factors!AJ202)</f>
        <v/>
      </c>
      <c r="AL70" s="969" t="str">
        <f>IF($B70="","",$D70*($F70-1)*CA_discount_factors!AK202)</f>
        <v/>
      </c>
      <c r="AM70" s="969" t="str">
        <f>IF($B70="","",$D70*($F70-1)*CA_discount_factors!AL202)</f>
        <v/>
      </c>
      <c r="AN70" s="969" t="str">
        <f>IF($B70="","",$D70*($F70-1)*CA_discount_factors!AM202)</f>
        <v/>
      </c>
      <c r="AO70" s="969" t="str">
        <f>IF($B70="","",$D70*($F70-1)*CA_discount_factors!AN202)</f>
        <v/>
      </c>
      <c r="AP70" s="969" t="str">
        <f>IF($B70="","",$D70*($F70-1)*CA_discount_factors!AO202)</f>
        <v/>
      </c>
      <c r="AQ70" s="969" t="str">
        <f>IF($B70="","",$D70*($F70-1)*CA_discount_factors!AP202)</f>
        <v/>
      </c>
      <c r="AR70" s="969" t="str">
        <f>IF($B70="","",$D70*($F70-1)*CA_discount_factors!AQ202)</f>
        <v/>
      </c>
      <c r="AS70" s="969" t="str">
        <f>IF($B70="","",$D70*($F70-1)*CA_discount_factors!AR202)</f>
        <v/>
      </c>
      <c r="AT70" s="969" t="str">
        <f>IF($B70="","",$D70*($F70-1)*CA_discount_factors!AS202)</f>
        <v/>
      </c>
      <c r="AU70" s="969" t="str">
        <f>IF($B70="","",$D70*($F70-1)*CA_discount_factors!AT202)</f>
        <v/>
      </c>
      <c r="AV70" s="969" t="str">
        <f>IF($B70="","",$D70*($F70-1)*CA_discount_factors!AU202)</f>
        <v/>
      </c>
      <c r="AW70" s="969" t="str">
        <f>IF($B70="","",$D70*($F70-1)*CA_discount_factors!AV202)</f>
        <v/>
      </c>
      <c r="AX70" s="969" t="str">
        <f>IF($B70="","",$D70*($F70-1)*CA_discount_factors!AW202)</f>
        <v/>
      </c>
      <c r="AY70" s="969" t="str">
        <f>IF($B70="","",$D70*($F70-1)*CA_discount_factors!AX202)</f>
        <v/>
      </c>
      <c r="AZ70" s="969" t="str">
        <f>IF($B70="","",$D70*($F70-1)*CA_discount_factors!AY202)</f>
        <v/>
      </c>
      <c r="BA70" s="969" t="str">
        <f>IF($B70="","",$D70*($F70-1)*CA_discount_factors!AZ202)</f>
        <v/>
      </c>
      <c r="BB70" s="969" t="str">
        <f>IF($B70="","",$D70*($F70-1)*CA_discount_factors!BA202)</f>
        <v/>
      </c>
      <c r="BC70" s="969" t="str">
        <f>IF($B70="","",$D70*($F70-1)*CA_discount_factors!BB202)</f>
        <v/>
      </c>
      <c r="BD70" s="969" t="str">
        <f>IF($B70="","",$D70*($F70-1)*CA_discount_factors!BC202)</f>
        <v/>
      </c>
      <c r="BE70" s="970" t="str">
        <f>IF($B70="","",$D70*($F70-1)*CA_discount_factors!BD202)</f>
        <v/>
      </c>
    </row>
    <row r="71" spans="1:57" ht="14.25" customHeight="1" x14ac:dyDescent="0.2">
      <c r="A71" s="513">
        <f t="shared" si="59"/>
        <v>20</v>
      </c>
      <c r="B71" s="18" t="str">
        <v/>
      </c>
      <c r="C71" s="18" t="str">
        <v/>
      </c>
      <c r="D71" s="962">
        <v>0</v>
      </c>
      <c r="E71" s="255">
        <f>CA_expected_result!S39</f>
        <v>0.15</v>
      </c>
      <c r="F71" s="648">
        <f t="shared" si="58"/>
        <v>1.4733514255588775</v>
      </c>
      <c r="G71" s="550"/>
      <c r="H71" s="968" t="str">
        <f>IF($B71="","",$D71*($F71-1)*CA_discount_factors!G203)</f>
        <v/>
      </c>
      <c r="I71" s="969" t="str">
        <f>IF($B71="","",$D71*($F71-1)*CA_discount_factors!H203)</f>
        <v/>
      </c>
      <c r="J71" s="969" t="str">
        <f>IF($B71="","",$D71*($F71-1)*CA_discount_factors!I203)</f>
        <v/>
      </c>
      <c r="K71" s="969" t="str">
        <f>IF($B71="","",$D71*($F71-1)*CA_discount_factors!J203)</f>
        <v/>
      </c>
      <c r="L71" s="969" t="str">
        <f>IF($B71="","",$D71*($F71-1)*CA_discount_factors!K203)</f>
        <v/>
      </c>
      <c r="M71" s="969" t="str">
        <f>IF($B71="","",$D71*($F71-1)*CA_discount_factors!L203)</f>
        <v/>
      </c>
      <c r="N71" s="969" t="str">
        <f>IF($B71="","",$D71*($F71-1)*CA_discount_factors!M203)</f>
        <v/>
      </c>
      <c r="O71" s="969" t="str">
        <f>IF($B71="","",$D71*($F71-1)*CA_discount_factors!N203)</f>
        <v/>
      </c>
      <c r="P71" s="969" t="str">
        <f>IF($B71="","",$D71*($F71-1)*CA_discount_factors!O203)</f>
        <v/>
      </c>
      <c r="Q71" s="969" t="str">
        <f>IF($B71="","",$D71*($F71-1)*CA_discount_factors!P203)</f>
        <v/>
      </c>
      <c r="R71" s="969" t="str">
        <f>IF($B71="","",$D71*($F71-1)*CA_discount_factors!Q203)</f>
        <v/>
      </c>
      <c r="S71" s="969" t="str">
        <f>IF($B71="","",$D71*($F71-1)*CA_discount_factors!R203)</f>
        <v/>
      </c>
      <c r="T71" s="969" t="str">
        <f>IF($B71="","",$D71*($F71-1)*CA_discount_factors!S203)</f>
        <v/>
      </c>
      <c r="U71" s="969" t="str">
        <f>IF($B71="","",$D71*($F71-1)*CA_discount_factors!T203)</f>
        <v/>
      </c>
      <c r="V71" s="969" t="str">
        <f>IF($B71="","",$D71*($F71-1)*CA_discount_factors!U203)</f>
        <v/>
      </c>
      <c r="W71" s="969" t="str">
        <f>IF($B71="","",$D71*($F71-1)*CA_discount_factors!V203)</f>
        <v/>
      </c>
      <c r="X71" s="969" t="str">
        <f>IF($B71="","",$D71*($F71-1)*CA_discount_factors!W203)</f>
        <v/>
      </c>
      <c r="Y71" s="969" t="str">
        <f>IF($B71="","",$D71*($F71-1)*CA_discount_factors!X203)</f>
        <v/>
      </c>
      <c r="Z71" s="969" t="str">
        <f>IF($B71="","",$D71*($F71-1)*CA_discount_factors!Y203)</f>
        <v/>
      </c>
      <c r="AA71" s="969" t="str">
        <f>IF($B71="","",$D71*($F71-1)*CA_discount_factors!Z203)</f>
        <v/>
      </c>
      <c r="AB71" s="969" t="str">
        <f>IF($B71="","",$D71*($F71-1)*CA_discount_factors!AA203)</f>
        <v/>
      </c>
      <c r="AC71" s="969" t="str">
        <f>IF($B71="","",$D71*($F71-1)*CA_discount_factors!AB203)</f>
        <v/>
      </c>
      <c r="AD71" s="969" t="str">
        <f>IF($B71="","",$D71*($F71-1)*CA_discount_factors!AC203)</f>
        <v/>
      </c>
      <c r="AE71" s="969" t="str">
        <f>IF($B71="","",$D71*($F71-1)*CA_discount_factors!AD203)</f>
        <v/>
      </c>
      <c r="AF71" s="969" t="str">
        <f>IF($B71="","",$D71*($F71-1)*CA_discount_factors!AE203)</f>
        <v/>
      </c>
      <c r="AG71" s="969" t="str">
        <f>IF($B71="","",$D71*($F71-1)*CA_discount_factors!AF203)</f>
        <v/>
      </c>
      <c r="AH71" s="969" t="str">
        <f>IF($B71="","",$D71*($F71-1)*CA_discount_factors!AG203)</f>
        <v/>
      </c>
      <c r="AI71" s="969" t="str">
        <f>IF($B71="","",$D71*($F71-1)*CA_discount_factors!AH203)</f>
        <v/>
      </c>
      <c r="AJ71" s="969" t="str">
        <f>IF($B71="","",$D71*($F71-1)*CA_discount_factors!AI203)</f>
        <v/>
      </c>
      <c r="AK71" s="969" t="str">
        <f>IF($B71="","",$D71*($F71-1)*CA_discount_factors!AJ203)</f>
        <v/>
      </c>
      <c r="AL71" s="969" t="str">
        <f>IF($B71="","",$D71*($F71-1)*CA_discount_factors!AK203)</f>
        <v/>
      </c>
      <c r="AM71" s="969" t="str">
        <f>IF($B71="","",$D71*($F71-1)*CA_discount_factors!AL203)</f>
        <v/>
      </c>
      <c r="AN71" s="969" t="str">
        <f>IF($B71="","",$D71*($F71-1)*CA_discount_factors!AM203)</f>
        <v/>
      </c>
      <c r="AO71" s="969" t="str">
        <f>IF($B71="","",$D71*($F71-1)*CA_discount_factors!AN203)</f>
        <v/>
      </c>
      <c r="AP71" s="969" t="str">
        <f>IF($B71="","",$D71*($F71-1)*CA_discount_factors!AO203)</f>
        <v/>
      </c>
      <c r="AQ71" s="969" t="str">
        <f>IF($B71="","",$D71*($F71-1)*CA_discount_factors!AP203)</f>
        <v/>
      </c>
      <c r="AR71" s="969" t="str">
        <f>IF($B71="","",$D71*($F71-1)*CA_discount_factors!AQ203)</f>
        <v/>
      </c>
      <c r="AS71" s="969" t="str">
        <f>IF($B71="","",$D71*($F71-1)*CA_discount_factors!AR203)</f>
        <v/>
      </c>
      <c r="AT71" s="969" t="str">
        <f>IF($B71="","",$D71*($F71-1)*CA_discount_factors!AS203)</f>
        <v/>
      </c>
      <c r="AU71" s="969" t="str">
        <f>IF($B71="","",$D71*($F71-1)*CA_discount_factors!AT203)</f>
        <v/>
      </c>
      <c r="AV71" s="969" t="str">
        <f>IF($B71="","",$D71*($F71-1)*CA_discount_factors!AU203)</f>
        <v/>
      </c>
      <c r="AW71" s="969" t="str">
        <f>IF($B71="","",$D71*($F71-1)*CA_discount_factors!AV203)</f>
        <v/>
      </c>
      <c r="AX71" s="969" t="str">
        <f>IF($B71="","",$D71*($F71-1)*CA_discount_factors!AW203)</f>
        <v/>
      </c>
      <c r="AY71" s="969" t="str">
        <f>IF($B71="","",$D71*($F71-1)*CA_discount_factors!AX203)</f>
        <v/>
      </c>
      <c r="AZ71" s="969" t="str">
        <f>IF($B71="","",$D71*($F71-1)*CA_discount_factors!AY203)</f>
        <v/>
      </c>
      <c r="BA71" s="969" t="str">
        <f>IF($B71="","",$D71*($F71-1)*CA_discount_factors!AZ203)</f>
        <v/>
      </c>
      <c r="BB71" s="969" t="str">
        <f>IF($B71="","",$D71*($F71-1)*CA_discount_factors!BA203)</f>
        <v/>
      </c>
      <c r="BC71" s="969" t="str">
        <f>IF($B71="","",$D71*($F71-1)*CA_discount_factors!BB203)</f>
        <v/>
      </c>
      <c r="BD71" s="969" t="str">
        <f>IF($B71="","",$D71*($F71-1)*CA_discount_factors!BC203)</f>
        <v/>
      </c>
      <c r="BE71" s="970" t="str">
        <f>IF($B71="","",$D71*($F71-1)*CA_discount_factors!BD203)</f>
        <v/>
      </c>
    </row>
    <row r="72" spans="1:57" ht="14.25" customHeight="1" x14ac:dyDescent="0.2">
      <c r="A72" s="513">
        <f t="shared" si="59"/>
        <v>21</v>
      </c>
      <c r="B72" s="18" t="str">
        <v/>
      </c>
      <c r="C72" s="18" t="str">
        <v/>
      </c>
      <c r="D72" s="962">
        <v>0</v>
      </c>
      <c r="E72" s="255">
        <f>CA_expected_result!S40</f>
        <v>0.15</v>
      </c>
      <c r="F72" s="648">
        <f t="shared" si="58"/>
        <v>1.4733514255588775</v>
      </c>
      <c r="G72" s="550"/>
      <c r="H72" s="968" t="str">
        <f>IF($B72="","",$D72*($F72-1)*CA_discount_factors!G204)</f>
        <v/>
      </c>
      <c r="I72" s="969" t="str">
        <f>IF($B72="","",$D72*($F72-1)*CA_discount_factors!H204)</f>
        <v/>
      </c>
      <c r="J72" s="969" t="str">
        <f>IF($B72="","",$D72*($F72-1)*CA_discount_factors!I204)</f>
        <v/>
      </c>
      <c r="K72" s="969" t="str">
        <f>IF($B72="","",$D72*($F72-1)*CA_discount_factors!J204)</f>
        <v/>
      </c>
      <c r="L72" s="969" t="str">
        <f>IF($B72="","",$D72*($F72-1)*CA_discount_factors!K204)</f>
        <v/>
      </c>
      <c r="M72" s="969" t="str">
        <f>IF($B72="","",$D72*($F72-1)*CA_discount_factors!L204)</f>
        <v/>
      </c>
      <c r="N72" s="969" t="str">
        <f>IF($B72="","",$D72*($F72-1)*CA_discount_factors!M204)</f>
        <v/>
      </c>
      <c r="O72" s="969" t="str">
        <f>IF($B72="","",$D72*($F72-1)*CA_discount_factors!N204)</f>
        <v/>
      </c>
      <c r="P72" s="969" t="str">
        <f>IF($B72="","",$D72*($F72-1)*CA_discount_factors!O204)</f>
        <v/>
      </c>
      <c r="Q72" s="969" t="str">
        <f>IF($B72="","",$D72*($F72-1)*CA_discount_factors!P204)</f>
        <v/>
      </c>
      <c r="R72" s="969" t="str">
        <f>IF($B72="","",$D72*($F72-1)*CA_discount_factors!Q204)</f>
        <v/>
      </c>
      <c r="S72" s="969" t="str">
        <f>IF($B72="","",$D72*($F72-1)*CA_discount_factors!R204)</f>
        <v/>
      </c>
      <c r="T72" s="969" t="str">
        <f>IF($B72="","",$D72*($F72-1)*CA_discount_factors!S204)</f>
        <v/>
      </c>
      <c r="U72" s="969" t="str">
        <f>IF($B72="","",$D72*($F72-1)*CA_discount_factors!T204)</f>
        <v/>
      </c>
      <c r="V72" s="969" t="str">
        <f>IF($B72="","",$D72*($F72-1)*CA_discount_factors!U204)</f>
        <v/>
      </c>
      <c r="W72" s="969" t="str">
        <f>IF($B72="","",$D72*($F72-1)*CA_discount_factors!V204)</f>
        <v/>
      </c>
      <c r="X72" s="969" t="str">
        <f>IF($B72="","",$D72*($F72-1)*CA_discount_factors!W204)</f>
        <v/>
      </c>
      <c r="Y72" s="969" t="str">
        <f>IF($B72="","",$D72*($F72-1)*CA_discount_factors!X204)</f>
        <v/>
      </c>
      <c r="Z72" s="969" t="str">
        <f>IF($B72="","",$D72*($F72-1)*CA_discount_factors!Y204)</f>
        <v/>
      </c>
      <c r="AA72" s="969" t="str">
        <f>IF($B72="","",$D72*($F72-1)*CA_discount_factors!Z204)</f>
        <v/>
      </c>
      <c r="AB72" s="969" t="str">
        <f>IF($B72="","",$D72*($F72-1)*CA_discount_factors!AA204)</f>
        <v/>
      </c>
      <c r="AC72" s="969" t="str">
        <f>IF($B72="","",$D72*($F72-1)*CA_discount_factors!AB204)</f>
        <v/>
      </c>
      <c r="AD72" s="969" t="str">
        <f>IF($B72="","",$D72*($F72-1)*CA_discount_factors!AC204)</f>
        <v/>
      </c>
      <c r="AE72" s="969" t="str">
        <f>IF($B72="","",$D72*($F72-1)*CA_discount_factors!AD204)</f>
        <v/>
      </c>
      <c r="AF72" s="969" t="str">
        <f>IF($B72="","",$D72*($F72-1)*CA_discount_factors!AE204)</f>
        <v/>
      </c>
      <c r="AG72" s="969" t="str">
        <f>IF($B72="","",$D72*($F72-1)*CA_discount_factors!AF204)</f>
        <v/>
      </c>
      <c r="AH72" s="969" t="str">
        <f>IF($B72="","",$D72*($F72-1)*CA_discount_factors!AG204)</f>
        <v/>
      </c>
      <c r="AI72" s="969" t="str">
        <f>IF($B72="","",$D72*($F72-1)*CA_discount_factors!AH204)</f>
        <v/>
      </c>
      <c r="AJ72" s="969" t="str">
        <f>IF($B72="","",$D72*($F72-1)*CA_discount_factors!AI204)</f>
        <v/>
      </c>
      <c r="AK72" s="969" t="str">
        <f>IF($B72="","",$D72*($F72-1)*CA_discount_factors!AJ204)</f>
        <v/>
      </c>
      <c r="AL72" s="969" t="str">
        <f>IF($B72="","",$D72*($F72-1)*CA_discount_factors!AK204)</f>
        <v/>
      </c>
      <c r="AM72" s="969" t="str">
        <f>IF($B72="","",$D72*($F72-1)*CA_discount_factors!AL204)</f>
        <v/>
      </c>
      <c r="AN72" s="969" t="str">
        <f>IF($B72="","",$D72*($F72-1)*CA_discount_factors!AM204)</f>
        <v/>
      </c>
      <c r="AO72" s="969" t="str">
        <f>IF($B72="","",$D72*($F72-1)*CA_discount_factors!AN204)</f>
        <v/>
      </c>
      <c r="AP72" s="969" t="str">
        <f>IF($B72="","",$D72*($F72-1)*CA_discount_factors!AO204)</f>
        <v/>
      </c>
      <c r="AQ72" s="969" t="str">
        <f>IF($B72="","",$D72*($F72-1)*CA_discount_factors!AP204)</f>
        <v/>
      </c>
      <c r="AR72" s="969" t="str">
        <f>IF($B72="","",$D72*($F72-1)*CA_discount_factors!AQ204)</f>
        <v/>
      </c>
      <c r="AS72" s="969" t="str">
        <f>IF($B72="","",$D72*($F72-1)*CA_discount_factors!AR204)</f>
        <v/>
      </c>
      <c r="AT72" s="969" t="str">
        <f>IF($B72="","",$D72*($F72-1)*CA_discount_factors!AS204)</f>
        <v/>
      </c>
      <c r="AU72" s="969" t="str">
        <f>IF($B72="","",$D72*($F72-1)*CA_discount_factors!AT204)</f>
        <v/>
      </c>
      <c r="AV72" s="969" t="str">
        <f>IF($B72="","",$D72*($F72-1)*CA_discount_factors!AU204)</f>
        <v/>
      </c>
      <c r="AW72" s="969" t="str">
        <f>IF($B72="","",$D72*($F72-1)*CA_discount_factors!AV204)</f>
        <v/>
      </c>
      <c r="AX72" s="969" t="str">
        <f>IF($B72="","",$D72*($F72-1)*CA_discount_factors!AW204)</f>
        <v/>
      </c>
      <c r="AY72" s="969" t="str">
        <f>IF($B72="","",$D72*($F72-1)*CA_discount_factors!AX204)</f>
        <v/>
      </c>
      <c r="AZ72" s="969" t="str">
        <f>IF($B72="","",$D72*($F72-1)*CA_discount_factors!AY204)</f>
        <v/>
      </c>
      <c r="BA72" s="969" t="str">
        <f>IF($B72="","",$D72*($F72-1)*CA_discount_factors!AZ204)</f>
        <v/>
      </c>
      <c r="BB72" s="969" t="str">
        <f>IF($B72="","",$D72*($F72-1)*CA_discount_factors!BA204)</f>
        <v/>
      </c>
      <c r="BC72" s="969" t="str">
        <f>IF($B72="","",$D72*($F72-1)*CA_discount_factors!BB204)</f>
        <v/>
      </c>
      <c r="BD72" s="969" t="str">
        <f>IF($B72="","",$D72*($F72-1)*CA_discount_factors!BC204)</f>
        <v/>
      </c>
      <c r="BE72" s="970" t="str">
        <f>IF($B72="","",$D72*($F72-1)*CA_discount_factors!BD204)</f>
        <v/>
      </c>
    </row>
    <row r="73" spans="1:57" ht="14.25" customHeight="1" x14ac:dyDescent="0.2">
      <c r="A73" s="513">
        <f t="shared" si="59"/>
        <v>22</v>
      </c>
      <c r="B73" s="18" t="str">
        <v/>
      </c>
      <c r="C73" s="18" t="str">
        <v/>
      </c>
      <c r="D73" s="962">
        <v>0</v>
      </c>
      <c r="E73" s="255">
        <f>CA_expected_result!S41</f>
        <v>0.15</v>
      </c>
      <c r="F73" s="648">
        <f t="shared" si="58"/>
        <v>1.4733514255588775</v>
      </c>
      <c r="G73" s="550"/>
      <c r="H73" s="968" t="str">
        <f>IF($B73="","",$D73*($F73-1)*CA_discount_factors!G205)</f>
        <v/>
      </c>
      <c r="I73" s="969" t="str">
        <f>IF($B73="","",$D73*($F73-1)*CA_discount_factors!H205)</f>
        <v/>
      </c>
      <c r="J73" s="969" t="str">
        <f>IF($B73="","",$D73*($F73-1)*CA_discount_factors!I205)</f>
        <v/>
      </c>
      <c r="K73" s="969" t="str">
        <f>IF($B73="","",$D73*($F73-1)*CA_discount_factors!J205)</f>
        <v/>
      </c>
      <c r="L73" s="969" t="str">
        <f>IF($B73="","",$D73*($F73-1)*CA_discount_factors!K205)</f>
        <v/>
      </c>
      <c r="M73" s="969" t="str">
        <f>IF($B73="","",$D73*($F73-1)*CA_discount_factors!L205)</f>
        <v/>
      </c>
      <c r="N73" s="969" t="str">
        <f>IF($B73="","",$D73*($F73-1)*CA_discount_factors!M205)</f>
        <v/>
      </c>
      <c r="O73" s="969" t="str">
        <f>IF($B73="","",$D73*($F73-1)*CA_discount_factors!N205)</f>
        <v/>
      </c>
      <c r="P73" s="969" t="str">
        <f>IF($B73="","",$D73*($F73-1)*CA_discount_factors!O205)</f>
        <v/>
      </c>
      <c r="Q73" s="969" t="str">
        <f>IF($B73="","",$D73*($F73-1)*CA_discount_factors!P205)</f>
        <v/>
      </c>
      <c r="R73" s="969" t="str">
        <f>IF($B73="","",$D73*($F73-1)*CA_discount_factors!Q205)</f>
        <v/>
      </c>
      <c r="S73" s="969" t="str">
        <f>IF($B73="","",$D73*($F73-1)*CA_discount_factors!R205)</f>
        <v/>
      </c>
      <c r="T73" s="969" t="str">
        <f>IF($B73="","",$D73*($F73-1)*CA_discount_factors!S205)</f>
        <v/>
      </c>
      <c r="U73" s="969" t="str">
        <f>IF($B73="","",$D73*($F73-1)*CA_discount_factors!T205)</f>
        <v/>
      </c>
      <c r="V73" s="969" t="str">
        <f>IF($B73="","",$D73*($F73-1)*CA_discount_factors!U205)</f>
        <v/>
      </c>
      <c r="W73" s="969" t="str">
        <f>IF($B73="","",$D73*($F73-1)*CA_discount_factors!V205)</f>
        <v/>
      </c>
      <c r="X73" s="969" t="str">
        <f>IF($B73="","",$D73*($F73-1)*CA_discount_factors!W205)</f>
        <v/>
      </c>
      <c r="Y73" s="969" t="str">
        <f>IF($B73="","",$D73*($F73-1)*CA_discount_factors!X205)</f>
        <v/>
      </c>
      <c r="Z73" s="969" t="str">
        <f>IF($B73="","",$D73*($F73-1)*CA_discount_factors!Y205)</f>
        <v/>
      </c>
      <c r="AA73" s="969" t="str">
        <f>IF($B73="","",$D73*($F73-1)*CA_discount_factors!Z205)</f>
        <v/>
      </c>
      <c r="AB73" s="969" t="str">
        <f>IF($B73="","",$D73*($F73-1)*CA_discount_factors!AA205)</f>
        <v/>
      </c>
      <c r="AC73" s="969" t="str">
        <f>IF($B73="","",$D73*($F73-1)*CA_discount_factors!AB205)</f>
        <v/>
      </c>
      <c r="AD73" s="969" t="str">
        <f>IF($B73="","",$D73*($F73-1)*CA_discount_factors!AC205)</f>
        <v/>
      </c>
      <c r="AE73" s="969" t="str">
        <f>IF($B73="","",$D73*($F73-1)*CA_discount_factors!AD205)</f>
        <v/>
      </c>
      <c r="AF73" s="969" t="str">
        <f>IF($B73="","",$D73*($F73-1)*CA_discount_factors!AE205)</f>
        <v/>
      </c>
      <c r="AG73" s="969" t="str">
        <f>IF($B73="","",$D73*($F73-1)*CA_discount_factors!AF205)</f>
        <v/>
      </c>
      <c r="AH73" s="969" t="str">
        <f>IF($B73="","",$D73*($F73-1)*CA_discount_factors!AG205)</f>
        <v/>
      </c>
      <c r="AI73" s="969" t="str">
        <f>IF($B73="","",$D73*($F73-1)*CA_discount_factors!AH205)</f>
        <v/>
      </c>
      <c r="AJ73" s="969" t="str">
        <f>IF($B73="","",$D73*($F73-1)*CA_discount_factors!AI205)</f>
        <v/>
      </c>
      <c r="AK73" s="969" t="str">
        <f>IF($B73="","",$D73*($F73-1)*CA_discount_factors!AJ205)</f>
        <v/>
      </c>
      <c r="AL73" s="969" t="str">
        <f>IF($B73="","",$D73*($F73-1)*CA_discount_factors!AK205)</f>
        <v/>
      </c>
      <c r="AM73" s="969" t="str">
        <f>IF($B73="","",$D73*($F73-1)*CA_discount_factors!AL205)</f>
        <v/>
      </c>
      <c r="AN73" s="969" t="str">
        <f>IF($B73="","",$D73*($F73-1)*CA_discount_factors!AM205)</f>
        <v/>
      </c>
      <c r="AO73" s="969" t="str">
        <f>IF($B73="","",$D73*($F73-1)*CA_discount_factors!AN205)</f>
        <v/>
      </c>
      <c r="AP73" s="969" t="str">
        <f>IF($B73="","",$D73*($F73-1)*CA_discount_factors!AO205)</f>
        <v/>
      </c>
      <c r="AQ73" s="969" t="str">
        <f>IF($B73="","",$D73*($F73-1)*CA_discount_factors!AP205)</f>
        <v/>
      </c>
      <c r="AR73" s="969" t="str">
        <f>IF($B73="","",$D73*($F73-1)*CA_discount_factors!AQ205)</f>
        <v/>
      </c>
      <c r="AS73" s="969" t="str">
        <f>IF($B73="","",$D73*($F73-1)*CA_discount_factors!AR205)</f>
        <v/>
      </c>
      <c r="AT73" s="969" t="str">
        <f>IF($B73="","",$D73*($F73-1)*CA_discount_factors!AS205)</f>
        <v/>
      </c>
      <c r="AU73" s="969" t="str">
        <f>IF($B73="","",$D73*($F73-1)*CA_discount_factors!AT205)</f>
        <v/>
      </c>
      <c r="AV73" s="969" t="str">
        <f>IF($B73="","",$D73*($F73-1)*CA_discount_factors!AU205)</f>
        <v/>
      </c>
      <c r="AW73" s="969" t="str">
        <f>IF($B73="","",$D73*($F73-1)*CA_discount_factors!AV205)</f>
        <v/>
      </c>
      <c r="AX73" s="969" t="str">
        <f>IF($B73="","",$D73*($F73-1)*CA_discount_factors!AW205)</f>
        <v/>
      </c>
      <c r="AY73" s="969" t="str">
        <f>IF($B73="","",$D73*($F73-1)*CA_discount_factors!AX205)</f>
        <v/>
      </c>
      <c r="AZ73" s="969" t="str">
        <f>IF($B73="","",$D73*($F73-1)*CA_discount_factors!AY205)</f>
        <v/>
      </c>
      <c r="BA73" s="969" t="str">
        <f>IF($B73="","",$D73*($F73-1)*CA_discount_factors!AZ205)</f>
        <v/>
      </c>
      <c r="BB73" s="969" t="str">
        <f>IF($B73="","",$D73*($F73-1)*CA_discount_factors!BA205)</f>
        <v/>
      </c>
      <c r="BC73" s="969" t="str">
        <f>IF($B73="","",$D73*($F73-1)*CA_discount_factors!BB205)</f>
        <v/>
      </c>
      <c r="BD73" s="969" t="str">
        <f>IF($B73="","",$D73*($F73-1)*CA_discount_factors!BC205)</f>
        <v/>
      </c>
      <c r="BE73" s="970" t="str">
        <f>IF($B73="","",$D73*($F73-1)*CA_discount_factors!BD205)</f>
        <v/>
      </c>
    </row>
    <row r="74" spans="1:57" ht="14.25" customHeight="1" x14ac:dyDescent="0.2">
      <c r="A74" s="513">
        <f t="shared" si="59"/>
        <v>23</v>
      </c>
      <c r="B74" s="18" t="str">
        <v/>
      </c>
      <c r="C74" s="18" t="str">
        <v/>
      </c>
      <c r="D74" s="962">
        <v>0</v>
      </c>
      <c r="E74" s="255">
        <f>CA_expected_result!S42</f>
        <v>0.15</v>
      </c>
      <c r="F74" s="648">
        <f t="shared" si="58"/>
        <v>1.4733514255588775</v>
      </c>
      <c r="G74" s="550"/>
      <c r="H74" s="968" t="str">
        <f>IF($B74="","",$D74*($F74-1)*CA_discount_factors!G206)</f>
        <v/>
      </c>
      <c r="I74" s="969" t="str">
        <f>IF($B74="","",$D74*($F74-1)*CA_discount_factors!H206)</f>
        <v/>
      </c>
      <c r="J74" s="969" t="str">
        <f>IF($B74="","",$D74*($F74-1)*CA_discount_factors!I206)</f>
        <v/>
      </c>
      <c r="K74" s="969" t="str">
        <f>IF($B74="","",$D74*($F74-1)*CA_discount_factors!J206)</f>
        <v/>
      </c>
      <c r="L74" s="969" t="str">
        <f>IF($B74="","",$D74*($F74-1)*CA_discount_factors!K206)</f>
        <v/>
      </c>
      <c r="M74" s="969" t="str">
        <f>IF($B74="","",$D74*($F74-1)*CA_discount_factors!L206)</f>
        <v/>
      </c>
      <c r="N74" s="969" t="str">
        <f>IF($B74="","",$D74*($F74-1)*CA_discount_factors!M206)</f>
        <v/>
      </c>
      <c r="O74" s="969" t="str">
        <f>IF($B74="","",$D74*($F74-1)*CA_discount_factors!N206)</f>
        <v/>
      </c>
      <c r="P74" s="969" t="str">
        <f>IF($B74="","",$D74*($F74-1)*CA_discount_factors!O206)</f>
        <v/>
      </c>
      <c r="Q74" s="969" t="str">
        <f>IF($B74="","",$D74*($F74-1)*CA_discount_factors!P206)</f>
        <v/>
      </c>
      <c r="R74" s="969" t="str">
        <f>IF($B74="","",$D74*($F74-1)*CA_discount_factors!Q206)</f>
        <v/>
      </c>
      <c r="S74" s="969" t="str">
        <f>IF($B74="","",$D74*($F74-1)*CA_discount_factors!R206)</f>
        <v/>
      </c>
      <c r="T74" s="969" t="str">
        <f>IF($B74="","",$D74*($F74-1)*CA_discount_factors!S206)</f>
        <v/>
      </c>
      <c r="U74" s="969" t="str">
        <f>IF($B74="","",$D74*($F74-1)*CA_discount_factors!T206)</f>
        <v/>
      </c>
      <c r="V74" s="969" t="str">
        <f>IF($B74="","",$D74*($F74-1)*CA_discount_factors!U206)</f>
        <v/>
      </c>
      <c r="W74" s="969" t="str">
        <f>IF($B74="","",$D74*($F74-1)*CA_discount_factors!V206)</f>
        <v/>
      </c>
      <c r="X74" s="969" t="str">
        <f>IF($B74="","",$D74*($F74-1)*CA_discount_factors!W206)</f>
        <v/>
      </c>
      <c r="Y74" s="969" t="str">
        <f>IF($B74="","",$D74*($F74-1)*CA_discount_factors!X206)</f>
        <v/>
      </c>
      <c r="Z74" s="969" t="str">
        <f>IF($B74="","",$D74*($F74-1)*CA_discount_factors!Y206)</f>
        <v/>
      </c>
      <c r="AA74" s="969" t="str">
        <f>IF($B74="","",$D74*($F74-1)*CA_discount_factors!Z206)</f>
        <v/>
      </c>
      <c r="AB74" s="969" t="str">
        <f>IF($B74="","",$D74*($F74-1)*CA_discount_factors!AA206)</f>
        <v/>
      </c>
      <c r="AC74" s="969" t="str">
        <f>IF($B74="","",$D74*($F74-1)*CA_discount_factors!AB206)</f>
        <v/>
      </c>
      <c r="AD74" s="969" t="str">
        <f>IF($B74="","",$D74*($F74-1)*CA_discount_factors!AC206)</f>
        <v/>
      </c>
      <c r="AE74" s="969" t="str">
        <f>IF($B74="","",$D74*($F74-1)*CA_discount_factors!AD206)</f>
        <v/>
      </c>
      <c r="AF74" s="969" t="str">
        <f>IF($B74="","",$D74*($F74-1)*CA_discount_factors!AE206)</f>
        <v/>
      </c>
      <c r="AG74" s="969" t="str">
        <f>IF($B74="","",$D74*($F74-1)*CA_discount_factors!AF206)</f>
        <v/>
      </c>
      <c r="AH74" s="969" t="str">
        <f>IF($B74="","",$D74*($F74-1)*CA_discount_factors!AG206)</f>
        <v/>
      </c>
      <c r="AI74" s="969" t="str">
        <f>IF($B74="","",$D74*($F74-1)*CA_discount_factors!AH206)</f>
        <v/>
      </c>
      <c r="AJ74" s="969" t="str">
        <f>IF($B74="","",$D74*($F74-1)*CA_discount_factors!AI206)</f>
        <v/>
      </c>
      <c r="AK74" s="969" t="str">
        <f>IF($B74="","",$D74*($F74-1)*CA_discount_factors!AJ206)</f>
        <v/>
      </c>
      <c r="AL74" s="969" t="str">
        <f>IF($B74="","",$D74*($F74-1)*CA_discount_factors!AK206)</f>
        <v/>
      </c>
      <c r="AM74" s="969" t="str">
        <f>IF($B74="","",$D74*($F74-1)*CA_discount_factors!AL206)</f>
        <v/>
      </c>
      <c r="AN74" s="969" t="str">
        <f>IF($B74="","",$D74*($F74-1)*CA_discount_factors!AM206)</f>
        <v/>
      </c>
      <c r="AO74" s="969" t="str">
        <f>IF($B74="","",$D74*($F74-1)*CA_discount_factors!AN206)</f>
        <v/>
      </c>
      <c r="AP74" s="969" t="str">
        <f>IF($B74="","",$D74*($F74-1)*CA_discount_factors!AO206)</f>
        <v/>
      </c>
      <c r="AQ74" s="969" t="str">
        <f>IF($B74="","",$D74*($F74-1)*CA_discount_factors!AP206)</f>
        <v/>
      </c>
      <c r="AR74" s="969" t="str">
        <f>IF($B74="","",$D74*($F74-1)*CA_discount_factors!AQ206)</f>
        <v/>
      </c>
      <c r="AS74" s="969" t="str">
        <f>IF($B74="","",$D74*($F74-1)*CA_discount_factors!AR206)</f>
        <v/>
      </c>
      <c r="AT74" s="969" t="str">
        <f>IF($B74="","",$D74*($F74-1)*CA_discount_factors!AS206)</f>
        <v/>
      </c>
      <c r="AU74" s="969" t="str">
        <f>IF($B74="","",$D74*($F74-1)*CA_discount_factors!AT206)</f>
        <v/>
      </c>
      <c r="AV74" s="969" t="str">
        <f>IF($B74="","",$D74*($F74-1)*CA_discount_factors!AU206)</f>
        <v/>
      </c>
      <c r="AW74" s="969" t="str">
        <f>IF($B74="","",$D74*($F74-1)*CA_discount_factors!AV206)</f>
        <v/>
      </c>
      <c r="AX74" s="969" t="str">
        <f>IF($B74="","",$D74*($F74-1)*CA_discount_factors!AW206)</f>
        <v/>
      </c>
      <c r="AY74" s="969" t="str">
        <f>IF($B74="","",$D74*($F74-1)*CA_discount_factors!AX206)</f>
        <v/>
      </c>
      <c r="AZ74" s="969" t="str">
        <f>IF($B74="","",$D74*($F74-1)*CA_discount_factors!AY206)</f>
        <v/>
      </c>
      <c r="BA74" s="969" t="str">
        <f>IF($B74="","",$D74*($F74-1)*CA_discount_factors!AZ206)</f>
        <v/>
      </c>
      <c r="BB74" s="969" t="str">
        <f>IF($B74="","",$D74*($F74-1)*CA_discount_factors!BA206)</f>
        <v/>
      </c>
      <c r="BC74" s="969" t="str">
        <f>IF($B74="","",$D74*($F74-1)*CA_discount_factors!BB206)</f>
        <v/>
      </c>
      <c r="BD74" s="969" t="str">
        <f>IF($B74="","",$D74*($F74-1)*CA_discount_factors!BC206)</f>
        <v/>
      </c>
      <c r="BE74" s="970" t="str">
        <f>IF($B74="","",$D74*($F74-1)*CA_discount_factors!BD206)</f>
        <v/>
      </c>
    </row>
    <row r="75" spans="1:57" ht="14.25" customHeight="1" x14ac:dyDescent="0.2">
      <c r="A75" s="513">
        <f t="shared" si="59"/>
        <v>24</v>
      </c>
      <c r="B75" s="18" t="str">
        <v/>
      </c>
      <c r="C75" s="18" t="str">
        <v/>
      </c>
      <c r="D75" s="962">
        <v>0</v>
      </c>
      <c r="E75" s="255">
        <f>CA_expected_result!S43</f>
        <v>0.15</v>
      </c>
      <c r="F75" s="648">
        <f t="shared" si="58"/>
        <v>1.4733514255588775</v>
      </c>
      <c r="G75" s="550"/>
      <c r="H75" s="968" t="str">
        <f>IF($B75="","",$D75*($F75-1)*CA_discount_factors!G207)</f>
        <v/>
      </c>
      <c r="I75" s="969" t="str">
        <f>IF($B75="","",$D75*($F75-1)*CA_discount_factors!H207)</f>
        <v/>
      </c>
      <c r="J75" s="969" t="str">
        <f>IF($B75="","",$D75*($F75-1)*CA_discount_factors!I207)</f>
        <v/>
      </c>
      <c r="K75" s="969" t="str">
        <f>IF($B75="","",$D75*($F75-1)*CA_discount_factors!J207)</f>
        <v/>
      </c>
      <c r="L75" s="969" t="str">
        <f>IF($B75="","",$D75*($F75-1)*CA_discount_factors!K207)</f>
        <v/>
      </c>
      <c r="M75" s="969" t="str">
        <f>IF($B75="","",$D75*($F75-1)*CA_discount_factors!L207)</f>
        <v/>
      </c>
      <c r="N75" s="969" t="str">
        <f>IF($B75="","",$D75*($F75-1)*CA_discount_factors!M207)</f>
        <v/>
      </c>
      <c r="O75" s="969" t="str">
        <f>IF($B75="","",$D75*($F75-1)*CA_discount_factors!N207)</f>
        <v/>
      </c>
      <c r="P75" s="969" t="str">
        <f>IF($B75="","",$D75*($F75-1)*CA_discount_factors!O207)</f>
        <v/>
      </c>
      <c r="Q75" s="969" t="str">
        <f>IF($B75="","",$D75*($F75-1)*CA_discount_factors!P207)</f>
        <v/>
      </c>
      <c r="R75" s="969" t="str">
        <f>IF($B75="","",$D75*($F75-1)*CA_discount_factors!Q207)</f>
        <v/>
      </c>
      <c r="S75" s="969" t="str">
        <f>IF($B75="","",$D75*($F75-1)*CA_discount_factors!R207)</f>
        <v/>
      </c>
      <c r="T75" s="969" t="str">
        <f>IF($B75="","",$D75*($F75-1)*CA_discount_factors!S207)</f>
        <v/>
      </c>
      <c r="U75" s="969" t="str">
        <f>IF($B75="","",$D75*($F75-1)*CA_discount_factors!T207)</f>
        <v/>
      </c>
      <c r="V75" s="969" t="str">
        <f>IF($B75="","",$D75*($F75-1)*CA_discount_factors!U207)</f>
        <v/>
      </c>
      <c r="W75" s="969" t="str">
        <f>IF($B75="","",$D75*($F75-1)*CA_discount_factors!V207)</f>
        <v/>
      </c>
      <c r="X75" s="969" t="str">
        <f>IF($B75="","",$D75*($F75-1)*CA_discount_factors!W207)</f>
        <v/>
      </c>
      <c r="Y75" s="969" t="str">
        <f>IF($B75="","",$D75*($F75-1)*CA_discount_factors!X207)</f>
        <v/>
      </c>
      <c r="Z75" s="969" t="str">
        <f>IF($B75="","",$D75*($F75-1)*CA_discount_factors!Y207)</f>
        <v/>
      </c>
      <c r="AA75" s="969" t="str">
        <f>IF($B75="","",$D75*($F75-1)*CA_discount_factors!Z207)</f>
        <v/>
      </c>
      <c r="AB75" s="969" t="str">
        <f>IF($B75="","",$D75*($F75-1)*CA_discount_factors!AA207)</f>
        <v/>
      </c>
      <c r="AC75" s="969" t="str">
        <f>IF($B75="","",$D75*($F75-1)*CA_discount_factors!AB207)</f>
        <v/>
      </c>
      <c r="AD75" s="969" t="str">
        <f>IF($B75="","",$D75*($F75-1)*CA_discount_factors!AC207)</f>
        <v/>
      </c>
      <c r="AE75" s="969" t="str">
        <f>IF($B75="","",$D75*($F75-1)*CA_discount_factors!AD207)</f>
        <v/>
      </c>
      <c r="AF75" s="969" t="str">
        <f>IF($B75="","",$D75*($F75-1)*CA_discount_factors!AE207)</f>
        <v/>
      </c>
      <c r="AG75" s="969" t="str">
        <f>IF($B75="","",$D75*($F75-1)*CA_discount_factors!AF207)</f>
        <v/>
      </c>
      <c r="AH75" s="969" t="str">
        <f>IF($B75="","",$D75*($F75-1)*CA_discount_factors!AG207)</f>
        <v/>
      </c>
      <c r="AI75" s="969" t="str">
        <f>IF($B75="","",$D75*($F75-1)*CA_discount_factors!AH207)</f>
        <v/>
      </c>
      <c r="AJ75" s="969" t="str">
        <f>IF($B75="","",$D75*($F75-1)*CA_discount_factors!AI207)</f>
        <v/>
      </c>
      <c r="AK75" s="969" t="str">
        <f>IF($B75="","",$D75*($F75-1)*CA_discount_factors!AJ207)</f>
        <v/>
      </c>
      <c r="AL75" s="969" t="str">
        <f>IF($B75="","",$D75*($F75-1)*CA_discount_factors!AK207)</f>
        <v/>
      </c>
      <c r="AM75" s="969" t="str">
        <f>IF($B75="","",$D75*($F75-1)*CA_discount_factors!AL207)</f>
        <v/>
      </c>
      <c r="AN75" s="969" t="str">
        <f>IF($B75="","",$D75*($F75-1)*CA_discount_factors!AM207)</f>
        <v/>
      </c>
      <c r="AO75" s="969" t="str">
        <f>IF($B75="","",$D75*($F75-1)*CA_discount_factors!AN207)</f>
        <v/>
      </c>
      <c r="AP75" s="969" t="str">
        <f>IF($B75="","",$D75*($F75-1)*CA_discount_factors!AO207)</f>
        <v/>
      </c>
      <c r="AQ75" s="969" t="str">
        <f>IF($B75="","",$D75*($F75-1)*CA_discount_factors!AP207)</f>
        <v/>
      </c>
      <c r="AR75" s="969" t="str">
        <f>IF($B75="","",$D75*($F75-1)*CA_discount_factors!AQ207)</f>
        <v/>
      </c>
      <c r="AS75" s="969" t="str">
        <f>IF($B75="","",$D75*($F75-1)*CA_discount_factors!AR207)</f>
        <v/>
      </c>
      <c r="AT75" s="969" t="str">
        <f>IF($B75="","",$D75*($F75-1)*CA_discount_factors!AS207)</f>
        <v/>
      </c>
      <c r="AU75" s="969" t="str">
        <f>IF($B75="","",$D75*($F75-1)*CA_discount_factors!AT207)</f>
        <v/>
      </c>
      <c r="AV75" s="969" t="str">
        <f>IF($B75="","",$D75*($F75-1)*CA_discount_factors!AU207)</f>
        <v/>
      </c>
      <c r="AW75" s="969" t="str">
        <f>IF($B75="","",$D75*($F75-1)*CA_discount_factors!AV207)</f>
        <v/>
      </c>
      <c r="AX75" s="969" t="str">
        <f>IF($B75="","",$D75*($F75-1)*CA_discount_factors!AW207)</f>
        <v/>
      </c>
      <c r="AY75" s="969" t="str">
        <f>IF($B75="","",$D75*($F75-1)*CA_discount_factors!AX207)</f>
        <v/>
      </c>
      <c r="AZ75" s="969" t="str">
        <f>IF($B75="","",$D75*($F75-1)*CA_discount_factors!AY207)</f>
        <v/>
      </c>
      <c r="BA75" s="969" t="str">
        <f>IF($B75="","",$D75*($F75-1)*CA_discount_factors!AZ207)</f>
        <v/>
      </c>
      <c r="BB75" s="969" t="str">
        <f>IF($B75="","",$D75*($F75-1)*CA_discount_factors!BA207)</f>
        <v/>
      </c>
      <c r="BC75" s="969" t="str">
        <f>IF($B75="","",$D75*($F75-1)*CA_discount_factors!BB207)</f>
        <v/>
      </c>
      <c r="BD75" s="969" t="str">
        <f>IF($B75="","",$D75*($F75-1)*CA_discount_factors!BC207)</f>
        <v/>
      </c>
      <c r="BE75" s="970" t="str">
        <f>IF($B75="","",$D75*($F75-1)*CA_discount_factors!BD207)</f>
        <v/>
      </c>
    </row>
    <row r="76" spans="1:57" ht="14.25" customHeight="1" x14ac:dyDescent="0.2">
      <c r="A76" s="513">
        <f t="shared" si="59"/>
        <v>25</v>
      </c>
      <c r="B76" s="226" t="str">
        <v/>
      </c>
      <c r="C76" s="226" t="str">
        <v/>
      </c>
      <c r="D76" s="963">
        <v>0</v>
      </c>
      <c r="E76" s="535">
        <f>CA_expected_result!S44</f>
        <v>0.15</v>
      </c>
      <c r="F76" s="649">
        <f t="shared" si="58"/>
        <v>1.4733514255588775</v>
      </c>
      <c r="G76" s="550"/>
      <c r="H76" s="971" t="str">
        <f>IF($B76="","",$D76*($F76-1)*CA_discount_factors!G208)</f>
        <v/>
      </c>
      <c r="I76" s="972" t="str">
        <f>IF($B76="","",$D76*($F76-1)*CA_discount_factors!H208)</f>
        <v/>
      </c>
      <c r="J76" s="972" t="str">
        <f>IF($B76="","",$D76*($F76-1)*CA_discount_factors!I208)</f>
        <v/>
      </c>
      <c r="K76" s="972" t="str">
        <f>IF($B76="","",$D76*($F76-1)*CA_discount_factors!J208)</f>
        <v/>
      </c>
      <c r="L76" s="972" t="str">
        <f>IF($B76="","",$D76*($F76-1)*CA_discount_factors!K208)</f>
        <v/>
      </c>
      <c r="M76" s="972" t="str">
        <f>IF($B76="","",$D76*($F76-1)*CA_discount_factors!L208)</f>
        <v/>
      </c>
      <c r="N76" s="972" t="str">
        <f>IF($B76="","",$D76*($F76-1)*CA_discount_factors!M208)</f>
        <v/>
      </c>
      <c r="O76" s="972" t="str">
        <f>IF($B76="","",$D76*($F76-1)*CA_discount_factors!N208)</f>
        <v/>
      </c>
      <c r="P76" s="972" t="str">
        <f>IF($B76="","",$D76*($F76-1)*CA_discount_factors!O208)</f>
        <v/>
      </c>
      <c r="Q76" s="972" t="str">
        <f>IF($B76="","",$D76*($F76-1)*CA_discount_factors!P208)</f>
        <v/>
      </c>
      <c r="R76" s="972" t="str">
        <f>IF($B76="","",$D76*($F76-1)*CA_discount_factors!Q208)</f>
        <v/>
      </c>
      <c r="S76" s="972" t="str">
        <f>IF($B76="","",$D76*($F76-1)*CA_discount_factors!R208)</f>
        <v/>
      </c>
      <c r="T76" s="972" t="str">
        <f>IF($B76="","",$D76*($F76-1)*CA_discount_factors!S208)</f>
        <v/>
      </c>
      <c r="U76" s="972" t="str">
        <f>IF($B76="","",$D76*($F76-1)*CA_discount_factors!T208)</f>
        <v/>
      </c>
      <c r="V76" s="972" t="str">
        <f>IF($B76="","",$D76*($F76-1)*CA_discount_factors!U208)</f>
        <v/>
      </c>
      <c r="W76" s="972" t="str">
        <f>IF($B76="","",$D76*($F76-1)*CA_discount_factors!V208)</f>
        <v/>
      </c>
      <c r="X76" s="972" t="str">
        <f>IF($B76="","",$D76*($F76-1)*CA_discount_factors!W208)</f>
        <v/>
      </c>
      <c r="Y76" s="972" t="str">
        <f>IF($B76="","",$D76*($F76-1)*CA_discount_factors!X208)</f>
        <v/>
      </c>
      <c r="Z76" s="972" t="str">
        <f>IF($B76="","",$D76*($F76-1)*CA_discount_factors!Y208)</f>
        <v/>
      </c>
      <c r="AA76" s="972" t="str">
        <f>IF($B76="","",$D76*($F76-1)*CA_discount_factors!Z208)</f>
        <v/>
      </c>
      <c r="AB76" s="972" t="str">
        <f>IF($B76="","",$D76*($F76-1)*CA_discount_factors!AA208)</f>
        <v/>
      </c>
      <c r="AC76" s="972" t="str">
        <f>IF($B76="","",$D76*($F76-1)*CA_discount_factors!AB208)</f>
        <v/>
      </c>
      <c r="AD76" s="972" t="str">
        <f>IF($B76="","",$D76*($F76-1)*CA_discount_factors!AC208)</f>
        <v/>
      </c>
      <c r="AE76" s="972" t="str">
        <f>IF($B76="","",$D76*($F76-1)*CA_discount_factors!AD208)</f>
        <v/>
      </c>
      <c r="AF76" s="972" t="str">
        <f>IF($B76="","",$D76*($F76-1)*CA_discount_factors!AE208)</f>
        <v/>
      </c>
      <c r="AG76" s="972" t="str">
        <f>IF($B76="","",$D76*($F76-1)*CA_discount_factors!AF208)</f>
        <v/>
      </c>
      <c r="AH76" s="972" t="str">
        <f>IF($B76="","",$D76*($F76-1)*CA_discount_factors!AG208)</f>
        <v/>
      </c>
      <c r="AI76" s="972" t="str">
        <f>IF($B76="","",$D76*($F76-1)*CA_discount_factors!AH208)</f>
        <v/>
      </c>
      <c r="AJ76" s="972" t="str">
        <f>IF($B76="","",$D76*($F76-1)*CA_discount_factors!AI208)</f>
        <v/>
      </c>
      <c r="AK76" s="972" t="str">
        <f>IF($B76="","",$D76*($F76-1)*CA_discount_factors!AJ208)</f>
        <v/>
      </c>
      <c r="AL76" s="972" t="str">
        <f>IF($B76="","",$D76*($F76-1)*CA_discount_factors!AK208)</f>
        <v/>
      </c>
      <c r="AM76" s="972" t="str">
        <f>IF($B76="","",$D76*($F76-1)*CA_discount_factors!AL208)</f>
        <v/>
      </c>
      <c r="AN76" s="972" t="str">
        <f>IF($B76="","",$D76*($F76-1)*CA_discount_factors!AM208)</f>
        <v/>
      </c>
      <c r="AO76" s="972" t="str">
        <f>IF($B76="","",$D76*($F76-1)*CA_discount_factors!AN208)</f>
        <v/>
      </c>
      <c r="AP76" s="972" t="str">
        <f>IF($B76="","",$D76*($F76-1)*CA_discount_factors!AO208)</f>
        <v/>
      </c>
      <c r="AQ76" s="972" t="str">
        <f>IF($B76="","",$D76*($F76-1)*CA_discount_factors!AP208)</f>
        <v/>
      </c>
      <c r="AR76" s="972" t="str">
        <f>IF($B76="","",$D76*($F76-1)*CA_discount_factors!AQ208)</f>
        <v/>
      </c>
      <c r="AS76" s="972" t="str">
        <f>IF($B76="","",$D76*($F76-1)*CA_discount_factors!AR208)</f>
        <v/>
      </c>
      <c r="AT76" s="972" t="str">
        <f>IF($B76="","",$D76*($F76-1)*CA_discount_factors!AS208)</f>
        <v/>
      </c>
      <c r="AU76" s="972" t="str">
        <f>IF($B76="","",$D76*($F76-1)*CA_discount_factors!AT208)</f>
        <v/>
      </c>
      <c r="AV76" s="972" t="str">
        <f>IF($B76="","",$D76*($F76-1)*CA_discount_factors!AU208)</f>
        <v/>
      </c>
      <c r="AW76" s="972" t="str">
        <f>IF($B76="","",$D76*($F76-1)*CA_discount_factors!AV208)</f>
        <v/>
      </c>
      <c r="AX76" s="972" t="str">
        <f>IF($B76="","",$D76*($F76-1)*CA_discount_factors!AW208)</f>
        <v/>
      </c>
      <c r="AY76" s="972" t="str">
        <f>IF($B76="","",$D76*($F76-1)*CA_discount_factors!AX208)</f>
        <v/>
      </c>
      <c r="AZ76" s="972" t="str">
        <f>IF($B76="","",$D76*($F76-1)*CA_discount_factors!AY208)</f>
        <v/>
      </c>
      <c r="BA76" s="972" t="str">
        <f>IF($B76="","",$D76*($F76-1)*CA_discount_factors!AZ208)</f>
        <v/>
      </c>
      <c r="BB76" s="972" t="str">
        <f>IF($B76="","",$D76*($F76-1)*CA_discount_factors!BA208)</f>
        <v/>
      </c>
      <c r="BC76" s="972" t="str">
        <f>IF($B76="","",$D76*($F76-1)*CA_discount_factors!BB208)</f>
        <v/>
      </c>
      <c r="BD76" s="972" t="str">
        <f>IF($B76="","",$D76*($F76-1)*CA_discount_factors!BC208)</f>
        <v/>
      </c>
      <c r="BE76" s="973" t="str">
        <f>IF($B76="","",$D76*($F76-1)*CA_discount_factors!BD208)</f>
        <v/>
      </c>
    </row>
    <row r="77" spans="1:57" ht="14.25" customHeight="1" x14ac:dyDescent="0.2">
      <c r="B77" s="469" t="s">
        <v>304</v>
      </c>
      <c r="C77" s="470"/>
      <c r="D77" s="558"/>
      <c r="E77" s="537"/>
      <c r="F77" s="537"/>
      <c r="G77" s="537"/>
      <c r="H77" s="974">
        <f t="shared" ref="H77:BE77" si="60">SUM(H52:H76)</f>
        <v>0</v>
      </c>
      <c r="I77" s="974">
        <f t="shared" si="60"/>
        <v>0</v>
      </c>
      <c r="J77" s="974">
        <f t="shared" si="60"/>
        <v>0</v>
      </c>
      <c r="K77" s="974">
        <f t="shared" si="60"/>
        <v>0</v>
      </c>
      <c r="L77" s="974">
        <f t="shared" si="60"/>
        <v>0</v>
      </c>
      <c r="M77" s="974">
        <f t="shared" si="60"/>
        <v>0</v>
      </c>
      <c r="N77" s="974">
        <f t="shared" si="60"/>
        <v>0</v>
      </c>
      <c r="O77" s="974">
        <f t="shared" si="60"/>
        <v>0</v>
      </c>
      <c r="P77" s="974">
        <f t="shared" si="60"/>
        <v>0</v>
      </c>
      <c r="Q77" s="974">
        <f t="shared" si="60"/>
        <v>0</v>
      </c>
      <c r="R77" s="974">
        <f t="shared" si="60"/>
        <v>0</v>
      </c>
      <c r="S77" s="974">
        <f t="shared" si="60"/>
        <v>0</v>
      </c>
      <c r="T77" s="974">
        <f t="shared" si="60"/>
        <v>0</v>
      </c>
      <c r="U77" s="974">
        <f t="shared" si="60"/>
        <v>0</v>
      </c>
      <c r="V77" s="974">
        <f t="shared" si="60"/>
        <v>0</v>
      </c>
      <c r="W77" s="974">
        <f t="shared" si="60"/>
        <v>0</v>
      </c>
      <c r="X77" s="974">
        <f t="shared" si="60"/>
        <v>0</v>
      </c>
      <c r="Y77" s="974">
        <f t="shared" si="60"/>
        <v>0</v>
      </c>
      <c r="Z77" s="974">
        <f t="shared" si="60"/>
        <v>0</v>
      </c>
      <c r="AA77" s="974">
        <f t="shared" si="60"/>
        <v>0</v>
      </c>
      <c r="AB77" s="974">
        <f t="shared" si="60"/>
        <v>0</v>
      </c>
      <c r="AC77" s="974">
        <f t="shared" si="60"/>
        <v>0</v>
      </c>
      <c r="AD77" s="974">
        <f t="shared" si="60"/>
        <v>0</v>
      </c>
      <c r="AE77" s="974">
        <f t="shared" si="60"/>
        <v>0</v>
      </c>
      <c r="AF77" s="974">
        <f t="shared" si="60"/>
        <v>0</v>
      </c>
      <c r="AG77" s="974">
        <f t="shared" si="60"/>
        <v>0</v>
      </c>
      <c r="AH77" s="974">
        <f t="shared" si="60"/>
        <v>0</v>
      </c>
      <c r="AI77" s="974">
        <f t="shared" si="60"/>
        <v>0</v>
      </c>
      <c r="AJ77" s="974">
        <f t="shared" si="60"/>
        <v>0</v>
      </c>
      <c r="AK77" s="974">
        <f t="shared" si="60"/>
        <v>0</v>
      </c>
      <c r="AL77" s="974">
        <f t="shared" si="60"/>
        <v>0</v>
      </c>
      <c r="AM77" s="974">
        <f t="shared" si="60"/>
        <v>0</v>
      </c>
      <c r="AN77" s="974">
        <f t="shared" si="60"/>
        <v>0</v>
      </c>
      <c r="AO77" s="974">
        <f t="shared" si="60"/>
        <v>0</v>
      </c>
      <c r="AP77" s="974">
        <f t="shared" si="60"/>
        <v>0</v>
      </c>
      <c r="AQ77" s="974">
        <f t="shared" si="60"/>
        <v>0</v>
      </c>
      <c r="AR77" s="974">
        <f t="shared" si="60"/>
        <v>0</v>
      </c>
      <c r="AS77" s="974">
        <f t="shared" si="60"/>
        <v>0</v>
      </c>
      <c r="AT77" s="974">
        <f t="shared" si="60"/>
        <v>0</v>
      </c>
      <c r="AU77" s="974">
        <f t="shared" si="60"/>
        <v>0</v>
      </c>
      <c r="AV77" s="974">
        <f t="shared" si="60"/>
        <v>0</v>
      </c>
      <c r="AW77" s="974">
        <f t="shared" si="60"/>
        <v>0</v>
      </c>
      <c r="AX77" s="974">
        <f t="shared" si="60"/>
        <v>0</v>
      </c>
      <c r="AY77" s="974">
        <f t="shared" si="60"/>
        <v>0</v>
      </c>
      <c r="AZ77" s="974">
        <f t="shared" si="60"/>
        <v>0</v>
      </c>
      <c r="BA77" s="974">
        <f t="shared" si="60"/>
        <v>0</v>
      </c>
      <c r="BB77" s="974">
        <f t="shared" si="60"/>
        <v>0</v>
      </c>
      <c r="BC77" s="974">
        <f t="shared" si="60"/>
        <v>0</v>
      </c>
      <c r="BD77" s="974">
        <f t="shared" si="60"/>
        <v>0</v>
      </c>
      <c r="BE77" s="974">
        <f t="shared" si="60"/>
        <v>0</v>
      </c>
    </row>
  </sheetData>
  <pageMargins left="0.7" right="0.7" top="0.75" bottom="0.75" header="0.3" footer="0.3"/>
  <pageSetup paperSize="8" scale="2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A2D3EE"/>
    <pageSetUpPr fitToPage="1"/>
  </sheetPr>
  <dimension ref="A1:BU231"/>
  <sheetViews>
    <sheetView showGridLines="0" zoomScale="90" zoomScaleNormal="90" workbookViewId="0">
      <selection activeCell="A2" sqref="A2"/>
    </sheetView>
  </sheetViews>
  <sheetFormatPr defaultColWidth="9.140625" defaultRowHeight="12.75" x14ac:dyDescent="0.2"/>
  <cols>
    <col min="1" max="1" width="5.140625" style="4" customWidth="1"/>
    <col min="2" max="2" width="12.42578125" style="4" customWidth="1"/>
    <col min="3" max="3" width="23.5703125" style="4" customWidth="1"/>
    <col min="4" max="4" width="88.85546875" style="4" customWidth="1"/>
    <col min="5" max="5" width="17" style="122" customWidth="1"/>
    <col min="6" max="6" width="16.42578125" style="122" customWidth="1"/>
    <col min="7" max="7" width="16.5703125" style="122" customWidth="1"/>
    <col min="8" max="8" width="20.7109375" style="122" customWidth="1"/>
    <col min="9" max="9" width="17.5703125" style="4" customWidth="1"/>
    <col min="10" max="10" width="15.42578125" style="4" customWidth="1"/>
    <col min="11" max="11" width="18.42578125" style="4" customWidth="1"/>
    <col min="12" max="12" width="25" style="4" customWidth="1"/>
    <col min="13" max="59" width="15.42578125" style="4" customWidth="1"/>
    <col min="60" max="16384" width="9.140625" style="4"/>
  </cols>
  <sheetData>
    <row r="1" spans="1:39" s="246" customFormat="1" ht="20.25" x14ac:dyDescent="0.3">
      <c r="A1" s="242">
        <v>12</v>
      </c>
      <c r="B1" s="243" t="s">
        <v>418</v>
      </c>
      <c r="C1" s="244"/>
      <c r="D1" s="245"/>
      <c r="P1" s="247"/>
      <c r="Q1" s="247"/>
      <c r="R1" s="247"/>
      <c r="S1" s="247"/>
      <c r="T1" s="247"/>
      <c r="U1" s="247"/>
      <c r="V1" s="247"/>
      <c r="W1" s="247"/>
      <c r="X1" s="247"/>
      <c r="Y1" s="247"/>
      <c r="Z1" s="248"/>
      <c r="AA1" s="244"/>
      <c r="AB1" s="245"/>
      <c r="AC1" s="247"/>
      <c r="AD1" s="247"/>
      <c r="AE1" s="248"/>
      <c r="AF1" s="244"/>
      <c r="AG1" s="245"/>
      <c r="AH1" s="247"/>
      <c r="AJ1" s="248"/>
      <c r="AK1" s="244"/>
      <c r="AL1" s="245"/>
      <c r="AM1" s="247"/>
    </row>
    <row r="2" spans="1:39" x14ac:dyDescent="0.2">
      <c r="B2" s="217" t="str">
        <f>CA_company_name&amp;" - SST "&amp;CA_current_year&amp;CA_suffix</f>
        <v>Example Re - SST 2025</v>
      </c>
      <c r="D2" s="60"/>
      <c r="E2" s="4"/>
      <c r="F2" s="60"/>
      <c r="G2" s="60"/>
      <c r="H2" s="60"/>
      <c r="I2" s="60"/>
      <c r="J2" s="60"/>
      <c r="K2" s="60"/>
      <c r="L2" s="60"/>
      <c r="N2" s="5"/>
      <c r="P2" s="5"/>
      <c r="V2" s="5"/>
      <c r="X2" s="5"/>
      <c r="Z2" s="5"/>
    </row>
    <row r="3" spans="1:39" x14ac:dyDescent="0.2">
      <c r="H3" s="123"/>
    </row>
    <row r="4" spans="1:39" x14ac:dyDescent="0.2">
      <c r="H4" s="123"/>
    </row>
    <row r="5" spans="1:39" s="567" customFormat="1" ht="15.75" x14ac:dyDescent="0.2">
      <c r="A5" s="569">
        <v>0</v>
      </c>
      <c r="B5" s="482" t="s">
        <v>27</v>
      </c>
      <c r="E5" s="568"/>
      <c r="F5" s="568"/>
      <c r="G5" s="568"/>
      <c r="H5" s="568"/>
    </row>
    <row r="6" spans="1:39" s="567" customFormat="1" x14ac:dyDescent="0.2">
      <c r="E6" s="568"/>
      <c r="F6" s="568"/>
      <c r="G6" s="568"/>
      <c r="H6" s="568"/>
    </row>
    <row r="7" spans="1:39" s="137" customFormat="1" x14ac:dyDescent="0.2">
      <c r="B7" s="570" t="s">
        <v>608</v>
      </c>
      <c r="C7" s="570"/>
      <c r="D7" s="570"/>
      <c r="E7" s="571"/>
      <c r="F7" s="571"/>
      <c r="G7" s="571"/>
      <c r="H7" s="571"/>
    </row>
    <row r="8" spans="1:39" s="137" customFormat="1" x14ac:dyDescent="0.2">
      <c r="B8" s="572" t="s">
        <v>161</v>
      </c>
      <c r="C8" s="572"/>
      <c r="D8" s="572"/>
      <c r="E8" s="571"/>
      <c r="F8" s="571"/>
      <c r="G8" s="571"/>
      <c r="H8" s="571"/>
    </row>
    <row r="9" spans="1:39" s="137" customFormat="1" x14ac:dyDescent="0.2">
      <c r="B9" s="570" t="s">
        <v>367</v>
      </c>
      <c r="C9" s="570"/>
      <c r="D9" s="570"/>
      <c r="E9" s="571"/>
      <c r="F9" s="571"/>
      <c r="G9" s="571"/>
      <c r="H9" s="571"/>
    </row>
    <row r="10" spans="1:39" s="137" customFormat="1" x14ac:dyDescent="0.2">
      <c r="B10" s="570" t="s">
        <v>86</v>
      </c>
      <c r="C10" s="570"/>
      <c r="D10" s="570"/>
      <c r="E10" s="571"/>
      <c r="F10" s="571"/>
      <c r="G10" s="571"/>
      <c r="H10" s="571"/>
    </row>
    <row r="11" spans="1:39" x14ac:dyDescent="0.2">
      <c r="H11" s="123"/>
    </row>
    <row r="12" spans="1:39" ht="13.5" thickBot="1" x14ac:dyDescent="0.25">
      <c r="H12" s="123"/>
    </row>
    <row r="13" spans="1:39" x14ac:dyDescent="0.2">
      <c r="B13" s="196"/>
      <c r="C13" s="44"/>
      <c r="D13" s="44"/>
      <c r="F13" s="582" t="s">
        <v>87</v>
      </c>
      <c r="G13" s="303"/>
      <c r="H13" s="123"/>
    </row>
    <row r="14" spans="1:39" ht="12.6" customHeight="1" x14ac:dyDescent="0.2">
      <c r="B14" s="44"/>
      <c r="C14" s="44"/>
      <c r="D14" s="497"/>
      <c r="E14" s="124"/>
      <c r="F14" s="577" t="s">
        <v>2</v>
      </c>
      <c r="G14" s="573">
        <f>IF(ISNUMBER(CA_prescribed_parameters!C19),CA_prescribed_parameters!C19,1)</f>
        <v>0.99908663493211891</v>
      </c>
      <c r="H14" s="125"/>
    </row>
    <row r="15" spans="1:39" ht="25.5" customHeight="1" x14ac:dyDescent="0.2">
      <c r="B15" s="44"/>
      <c r="C15" s="44"/>
      <c r="D15" s="495"/>
      <c r="E15" s="124"/>
      <c r="F15" s="577" t="s">
        <v>3</v>
      </c>
      <c r="G15" s="573">
        <f>IF(ISNUMBER(CA_prescribed_parameters!C20),CA_prescribed_parameters!C20,1)</f>
        <v>0.97998863213186549</v>
      </c>
      <c r="H15" s="123"/>
      <c r="L15" s="126"/>
    </row>
    <row r="16" spans="1:39" ht="13.5" customHeight="1" x14ac:dyDescent="0.2">
      <c r="B16" s="44"/>
      <c r="C16" s="44"/>
      <c r="D16" s="44"/>
      <c r="E16" s="124"/>
      <c r="F16" s="577" t="s">
        <v>4</v>
      </c>
      <c r="G16" s="573">
        <f>IF(ISNUMBER(CA_prescribed_parameters!C21),CA_prescribed_parameters!C21,1)</f>
        <v>0.95991491314208588</v>
      </c>
      <c r="H16" s="123"/>
    </row>
    <row r="17" spans="2:59" ht="15" customHeight="1" x14ac:dyDescent="0.2">
      <c r="B17" s="44"/>
      <c r="C17" s="820"/>
      <c r="D17" s="44"/>
      <c r="F17" s="577" t="s">
        <v>5</v>
      </c>
      <c r="G17" s="573">
        <f>IF(ISNUMBER(CA_prescribed_parameters!C22),CA_prescribed_parameters!C22,1)</f>
        <v>0.95734198974724904</v>
      </c>
      <c r="H17" s="123"/>
    </row>
    <row r="18" spans="2:59" ht="13.5" thickBot="1" x14ac:dyDescent="0.25">
      <c r="C18" s="6"/>
      <c r="F18" s="578" t="s">
        <v>232</v>
      </c>
      <c r="G18" s="574">
        <f>IF(ISNUMBER(CA_prescribed_parameters!C23),CA_prescribed_parameters!C23,1)</f>
        <v>1</v>
      </c>
      <c r="H18" s="123"/>
      <c r="I18" s="689"/>
      <c r="J18" s="6"/>
      <c r="K18" s="6"/>
      <c r="L18" s="6"/>
    </row>
    <row r="19" spans="2:59" ht="13.5" thickBot="1" x14ac:dyDescent="0.25">
      <c r="C19" s="6"/>
      <c r="H19" s="123"/>
    </row>
    <row r="20" spans="2:59" x14ac:dyDescent="0.2">
      <c r="B20" s="261" t="s">
        <v>88</v>
      </c>
      <c r="C20" s="264"/>
      <c r="D20" s="265"/>
      <c r="F20" s="583" t="s">
        <v>89</v>
      </c>
      <c r="G20" s="304"/>
      <c r="H20" s="123"/>
      <c r="I20" s="307" t="str">
        <f>"Control: consistency requirement from result cash flows, in "&amp;CA_nunit</f>
        <v>Control: consistency requirement from result cash flows, in million</v>
      </c>
      <c r="J20" s="308"/>
      <c r="K20" s="309"/>
      <c r="L20" s="310"/>
    </row>
    <row r="21" spans="2:59" x14ac:dyDescent="0.2">
      <c r="B21" s="269"/>
      <c r="C21" s="43"/>
      <c r="D21" s="268"/>
      <c r="F21" s="305" t="s">
        <v>416</v>
      </c>
      <c r="G21" s="306"/>
      <c r="H21" s="123"/>
      <c r="I21" s="72" t="str">
        <f>"CHF in "&amp;$D$25 &amp;", disc."</f>
        <v>CHF in CHF, disc.</v>
      </c>
      <c r="J21" s="978">
        <f>SUMPRODUCT(C32:AZ32,CA_prescribed_parameters!C19:AZ19)*(1000000/CA_nunit_rate)/G22</f>
        <v>0</v>
      </c>
      <c r="K21" s="130"/>
      <c r="L21" s="131"/>
    </row>
    <row r="22" spans="2:59" x14ac:dyDescent="0.2">
      <c r="B22" s="1101" t="s">
        <v>28</v>
      </c>
      <c r="C22" s="1102"/>
      <c r="D22" s="132">
        <f>CA_current_year</f>
        <v>2025</v>
      </c>
      <c r="F22" s="577" t="str">
        <f>CA_SST_currency &amp;"/" &amp;$F14</f>
        <v>CHF/CHF</v>
      </c>
      <c r="G22" s="575">
        <f>VLOOKUP(F22,CA_exchange_rates,2,FALSE)</f>
        <v>1</v>
      </c>
      <c r="H22" s="123"/>
      <c r="I22" s="72" t="str">
        <f>"EUR in "&amp;$D$25 &amp;", disc."</f>
        <v>EUR in CHF, disc.</v>
      </c>
      <c r="J22" s="978">
        <f>SUMPRODUCT(C33:AZ33,CA_prescribed_parameters!C20:AZ20)*(1000000/CA_nunit_rate)/G23</f>
        <v>0</v>
      </c>
      <c r="K22" s="130"/>
      <c r="L22" s="131"/>
    </row>
    <row r="23" spans="2:59" x14ac:dyDescent="0.2">
      <c r="B23" s="659" t="s">
        <v>90</v>
      </c>
      <c r="C23" s="660"/>
      <c r="D23" s="133" t="str">
        <f>"31.12."&amp;CA_current_year-1</f>
        <v>31.12.2024</v>
      </c>
      <c r="F23" s="577" t="str">
        <f>CA_SST_currency &amp;"/" &amp;$F15</f>
        <v>CHF/EUR</v>
      </c>
      <c r="G23" s="575">
        <f>VLOOKUP(F23,CA_exchange_rates,2,FALSE)</f>
        <v>1.063739256233512</v>
      </c>
      <c r="H23" s="123"/>
      <c r="I23" s="72" t="str">
        <f>"USD in "&amp;$D$25 &amp;", disc."</f>
        <v>USD in CHF, disc.</v>
      </c>
      <c r="J23" s="978">
        <f>SUMPRODUCT(C34:AZ34,CA_prescribed_parameters!C21:AZ21)*(1000000/CA_nunit_rate)/G24</f>
        <v>0</v>
      </c>
      <c r="K23" s="130"/>
      <c r="L23" s="131"/>
    </row>
    <row r="24" spans="2:59" x14ac:dyDescent="0.2">
      <c r="B24" s="661" t="s">
        <v>223</v>
      </c>
      <c r="C24" s="662"/>
      <c r="D24" s="132" t="str">
        <f>CA_company_name</f>
        <v>Example Re</v>
      </c>
      <c r="F24" s="577" t="str">
        <f>CA_SST_currency &amp;"/" &amp;$F16</f>
        <v>CHF/USD</v>
      </c>
      <c r="G24" s="575">
        <f>VLOOKUP(F24,CA_exchange_rates,2,FALSE)</f>
        <v>1.1020498126515319</v>
      </c>
      <c r="H24" s="123"/>
      <c r="I24" s="72" t="str">
        <f>"GBP in "&amp;$D$25 &amp;", disc."</f>
        <v>GBP in CHF, disc.</v>
      </c>
      <c r="J24" s="978">
        <f>SUMPRODUCT(C35:AZ35,CA_prescribed_parameters!C22:AZ22)*(1000000/CA_nunit_rate)/G25</f>
        <v>0</v>
      </c>
      <c r="K24" s="687" t="s">
        <v>91</v>
      </c>
      <c r="L24" s="685" t="s">
        <v>92</v>
      </c>
    </row>
    <row r="25" spans="2:59" x14ac:dyDescent="0.2">
      <c r="B25" s="1101" t="s">
        <v>25</v>
      </c>
      <c r="C25" s="1102"/>
      <c r="D25" s="652" t="str">
        <f>CA_SST_currency</f>
        <v>CHF</v>
      </c>
      <c r="F25" s="577" t="str">
        <f>CA_SST_currency &amp;"/" &amp;$F17</f>
        <v>CHF/GBP</v>
      </c>
      <c r="G25" s="575">
        <f>VLOOKUP(F25,CA_exchange_rates,2,FALSE)</f>
        <v>0.88059175766114839</v>
      </c>
      <c r="H25" s="123"/>
      <c r="I25" s="72" t="str">
        <f>"JPY in "&amp;$D$25 &amp;", disc."</f>
        <v>JPY in CHF, disc.</v>
      </c>
      <c r="J25" s="978">
        <f>SUMPRODUCT(C36:AZ36,CA_prescribed_parameters!C23:AZ23)*(1000000/CA_nunit_rate)/G26</f>
        <v>0</v>
      </c>
      <c r="K25" s="688" t="s">
        <v>93</v>
      </c>
      <c r="L25" s="686" t="s">
        <v>417</v>
      </c>
    </row>
    <row r="26" spans="2:59" ht="26.1" customHeight="1" thickBot="1" x14ac:dyDescent="0.25">
      <c r="B26" s="1103" t="s">
        <v>411</v>
      </c>
      <c r="C26" s="1104"/>
      <c r="D26" s="653" t="str">
        <f>CA_nunit</f>
        <v>million</v>
      </c>
      <c r="F26" s="578" t="str">
        <f>CA_SST_currency &amp;"/" &amp;$F18</f>
        <v>CHF/JPY</v>
      </c>
      <c r="G26" s="576">
        <f>VLOOKUP(F26,CA_exchange_rates,2,FALSE)</f>
        <v>173.55085039916693</v>
      </c>
      <c r="H26" s="123"/>
      <c r="I26" s="134" t="str">
        <f>"TOTAL in "&amp;$D$25 &amp;", disc."</f>
        <v>TOTAL in CHF, disc.</v>
      </c>
      <c r="J26" s="979">
        <f>SUM(J21:J25)</f>
        <v>0</v>
      </c>
      <c r="K26" s="980">
        <f>E84</f>
        <v>0</v>
      </c>
      <c r="L26" s="772" t="str">
        <f>IF(J26&lt;&gt;0,K26/J26-1,"")</f>
        <v/>
      </c>
    </row>
    <row r="27" spans="2:59" ht="13.5" thickBot="1" x14ac:dyDescent="0.25">
      <c r="C27" s="6"/>
      <c r="H27" s="123"/>
      <c r="I27" s="135"/>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36"/>
      <c r="BA27" s="136"/>
      <c r="BB27" s="136"/>
      <c r="BC27" s="136"/>
      <c r="BD27" s="136"/>
      <c r="BE27" s="136"/>
      <c r="BF27" s="136"/>
      <c r="BG27" s="136"/>
    </row>
    <row r="28" spans="2:59" x14ac:dyDescent="0.2">
      <c r="B28" s="311" t="s">
        <v>503</v>
      </c>
      <c r="C28" s="309"/>
      <c r="D28" s="309"/>
      <c r="E28" s="312"/>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264"/>
      <c r="AT28" s="264"/>
      <c r="AU28" s="264"/>
      <c r="AV28" s="264"/>
      <c r="AW28" s="264"/>
      <c r="AX28" s="264"/>
      <c r="AY28" s="264"/>
      <c r="AZ28" s="265"/>
      <c r="BA28" s="136"/>
      <c r="BB28" s="136"/>
      <c r="BC28" s="136"/>
      <c r="BD28" s="136"/>
      <c r="BE28" s="136"/>
      <c r="BF28" s="136"/>
      <c r="BG28" s="136"/>
    </row>
    <row r="29" spans="2:59" x14ac:dyDescent="0.2">
      <c r="B29" s="300"/>
      <c r="C29" s="24"/>
      <c r="D29" s="43"/>
      <c r="E29" s="43"/>
      <c r="F29" s="43"/>
      <c r="G29" s="14"/>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268"/>
      <c r="BA29" s="136"/>
      <c r="BB29" s="136"/>
      <c r="BC29" s="136"/>
      <c r="BD29" s="136"/>
      <c r="BE29" s="136"/>
      <c r="BF29" s="136"/>
      <c r="BG29" s="136"/>
    </row>
    <row r="30" spans="2:59" x14ac:dyDescent="0.2">
      <c r="B30" s="313" t="s">
        <v>14</v>
      </c>
      <c r="C30" s="314" t="s">
        <v>410</v>
      </c>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268"/>
      <c r="BA30" s="136"/>
      <c r="BB30" s="136"/>
      <c r="BC30" s="136"/>
      <c r="BD30" s="136"/>
      <c r="BE30" s="136"/>
      <c r="BF30" s="136"/>
      <c r="BG30" s="136"/>
    </row>
    <row r="31" spans="2:59" x14ac:dyDescent="0.2">
      <c r="B31" s="269"/>
      <c r="C31" s="43">
        <v>1</v>
      </c>
      <c r="D31" s="43">
        <f>C31+1</f>
        <v>2</v>
      </c>
      <c r="E31" s="43">
        <f t="shared" ref="E31:AZ31" si="0">D31+1</f>
        <v>3</v>
      </c>
      <c r="F31" s="43">
        <f t="shared" si="0"/>
        <v>4</v>
      </c>
      <c r="G31" s="43">
        <f t="shared" si="0"/>
        <v>5</v>
      </c>
      <c r="H31" s="43">
        <f t="shared" si="0"/>
        <v>6</v>
      </c>
      <c r="I31" s="43">
        <f t="shared" si="0"/>
        <v>7</v>
      </c>
      <c r="J31" s="43">
        <f t="shared" si="0"/>
        <v>8</v>
      </c>
      <c r="K31" s="43">
        <f t="shared" si="0"/>
        <v>9</v>
      </c>
      <c r="L31" s="43">
        <f t="shared" si="0"/>
        <v>10</v>
      </c>
      <c r="M31" s="43">
        <f t="shared" si="0"/>
        <v>11</v>
      </c>
      <c r="N31" s="43">
        <f t="shared" si="0"/>
        <v>12</v>
      </c>
      <c r="O31" s="43">
        <f t="shared" si="0"/>
        <v>13</v>
      </c>
      <c r="P31" s="43">
        <f t="shared" si="0"/>
        <v>14</v>
      </c>
      <c r="Q31" s="43">
        <f t="shared" si="0"/>
        <v>15</v>
      </c>
      <c r="R31" s="43">
        <f t="shared" si="0"/>
        <v>16</v>
      </c>
      <c r="S31" s="43">
        <f t="shared" si="0"/>
        <v>17</v>
      </c>
      <c r="T31" s="43">
        <f t="shared" si="0"/>
        <v>18</v>
      </c>
      <c r="U31" s="43">
        <f t="shared" si="0"/>
        <v>19</v>
      </c>
      <c r="V31" s="43">
        <f t="shared" si="0"/>
        <v>20</v>
      </c>
      <c r="W31" s="43">
        <f t="shared" si="0"/>
        <v>21</v>
      </c>
      <c r="X31" s="43">
        <f t="shared" si="0"/>
        <v>22</v>
      </c>
      <c r="Y31" s="43">
        <f t="shared" si="0"/>
        <v>23</v>
      </c>
      <c r="Z31" s="43">
        <f t="shared" si="0"/>
        <v>24</v>
      </c>
      <c r="AA31" s="43">
        <f t="shared" si="0"/>
        <v>25</v>
      </c>
      <c r="AB31" s="43">
        <f t="shared" si="0"/>
        <v>26</v>
      </c>
      <c r="AC31" s="43">
        <f t="shared" si="0"/>
        <v>27</v>
      </c>
      <c r="AD31" s="43">
        <f t="shared" si="0"/>
        <v>28</v>
      </c>
      <c r="AE31" s="43">
        <f t="shared" si="0"/>
        <v>29</v>
      </c>
      <c r="AF31" s="43">
        <f t="shared" si="0"/>
        <v>30</v>
      </c>
      <c r="AG31" s="43">
        <f t="shared" si="0"/>
        <v>31</v>
      </c>
      <c r="AH31" s="43">
        <f t="shared" si="0"/>
        <v>32</v>
      </c>
      <c r="AI31" s="43">
        <f t="shared" si="0"/>
        <v>33</v>
      </c>
      <c r="AJ31" s="43">
        <f t="shared" si="0"/>
        <v>34</v>
      </c>
      <c r="AK31" s="43">
        <f t="shared" si="0"/>
        <v>35</v>
      </c>
      <c r="AL31" s="43">
        <f t="shared" si="0"/>
        <v>36</v>
      </c>
      <c r="AM31" s="43">
        <f t="shared" si="0"/>
        <v>37</v>
      </c>
      <c r="AN31" s="43">
        <f t="shared" si="0"/>
        <v>38</v>
      </c>
      <c r="AO31" s="43">
        <f t="shared" si="0"/>
        <v>39</v>
      </c>
      <c r="AP31" s="43">
        <f t="shared" si="0"/>
        <v>40</v>
      </c>
      <c r="AQ31" s="43">
        <f t="shared" si="0"/>
        <v>41</v>
      </c>
      <c r="AR31" s="43">
        <f t="shared" si="0"/>
        <v>42</v>
      </c>
      <c r="AS31" s="43">
        <f t="shared" si="0"/>
        <v>43</v>
      </c>
      <c r="AT31" s="43">
        <f t="shared" si="0"/>
        <v>44</v>
      </c>
      <c r="AU31" s="43">
        <f t="shared" si="0"/>
        <v>45</v>
      </c>
      <c r="AV31" s="43">
        <f t="shared" si="0"/>
        <v>46</v>
      </c>
      <c r="AW31" s="43">
        <f t="shared" si="0"/>
        <v>47</v>
      </c>
      <c r="AX31" s="43">
        <f t="shared" si="0"/>
        <v>48</v>
      </c>
      <c r="AY31" s="43">
        <f t="shared" si="0"/>
        <v>49</v>
      </c>
      <c r="AZ31" s="268">
        <f t="shared" si="0"/>
        <v>50</v>
      </c>
      <c r="BA31" s="136"/>
      <c r="BB31" s="136"/>
      <c r="BC31" s="136"/>
      <c r="BD31" s="136"/>
      <c r="BE31" s="136"/>
      <c r="BF31" s="136"/>
      <c r="BG31" s="136"/>
    </row>
    <row r="32" spans="2:59" x14ac:dyDescent="0.2">
      <c r="B32" s="138" t="s">
        <v>2</v>
      </c>
      <c r="C32" s="813">
        <f t="shared" ref="C32:AH32" si="1">J162*CA_nunit_rate*$G$22/1000000</f>
        <v>0</v>
      </c>
      <c r="D32" s="813">
        <f t="shared" si="1"/>
        <v>0</v>
      </c>
      <c r="E32" s="813">
        <f t="shared" si="1"/>
        <v>0</v>
      </c>
      <c r="F32" s="813">
        <f t="shared" si="1"/>
        <v>0</v>
      </c>
      <c r="G32" s="813">
        <f t="shared" si="1"/>
        <v>0</v>
      </c>
      <c r="H32" s="813">
        <f t="shared" si="1"/>
        <v>0</v>
      </c>
      <c r="I32" s="813">
        <f t="shared" si="1"/>
        <v>0</v>
      </c>
      <c r="J32" s="813">
        <f t="shared" si="1"/>
        <v>0</v>
      </c>
      <c r="K32" s="813">
        <f t="shared" si="1"/>
        <v>0</v>
      </c>
      <c r="L32" s="813">
        <f t="shared" si="1"/>
        <v>0</v>
      </c>
      <c r="M32" s="813">
        <f t="shared" si="1"/>
        <v>0</v>
      </c>
      <c r="N32" s="813">
        <f t="shared" si="1"/>
        <v>0</v>
      </c>
      <c r="O32" s="813">
        <f t="shared" si="1"/>
        <v>0</v>
      </c>
      <c r="P32" s="813">
        <f t="shared" si="1"/>
        <v>0</v>
      </c>
      <c r="Q32" s="813">
        <f t="shared" si="1"/>
        <v>0</v>
      </c>
      <c r="R32" s="813">
        <f t="shared" si="1"/>
        <v>0</v>
      </c>
      <c r="S32" s="813">
        <f t="shared" si="1"/>
        <v>0</v>
      </c>
      <c r="T32" s="813">
        <f t="shared" si="1"/>
        <v>0</v>
      </c>
      <c r="U32" s="813">
        <f t="shared" si="1"/>
        <v>0</v>
      </c>
      <c r="V32" s="813">
        <f t="shared" si="1"/>
        <v>0</v>
      </c>
      <c r="W32" s="813">
        <f t="shared" si="1"/>
        <v>0</v>
      </c>
      <c r="X32" s="813">
        <f t="shared" si="1"/>
        <v>0</v>
      </c>
      <c r="Y32" s="813">
        <f t="shared" si="1"/>
        <v>0</v>
      </c>
      <c r="Z32" s="813">
        <f t="shared" si="1"/>
        <v>0</v>
      </c>
      <c r="AA32" s="813">
        <f t="shared" si="1"/>
        <v>0</v>
      </c>
      <c r="AB32" s="813">
        <f t="shared" si="1"/>
        <v>0</v>
      </c>
      <c r="AC32" s="813">
        <f t="shared" si="1"/>
        <v>0</v>
      </c>
      <c r="AD32" s="813">
        <f t="shared" si="1"/>
        <v>0</v>
      </c>
      <c r="AE32" s="813">
        <f t="shared" si="1"/>
        <v>0</v>
      </c>
      <c r="AF32" s="813">
        <f t="shared" si="1"/>
        <v>0</v>
      </c>
      <c r="AG32" s="813">
        <f t="shared" si="1"/>
        <v>0</v>
      </c>
      <c r="AH32" s="813">
        <f t="shared" si="1"/>
        <v>0</v>
      </c>
      <c r="AI32" s="813">
        <f t="shared" ref="AI32:AZ32" si="2">AP162*CA_nunit_rate*$G$22/1000000</f>
        <v>0</v>
      </c>
      <c r="AJ32" s="813">
        <f t="shared" si="2"/>
        <v>0</v>
      </c>
      <c r="AK32" s="813">
        <f t="shared" si="2"/>
        <v>0</v>
      </c>
      <c r="AL32" s="813">
        <f t="shared" si="2"/>
        <v>0</v>
      </c>
      <c r="AM32" s="813">
        <f t="shared" si="2"/>
        <v>0</v>
      </c>
      <c r="AN32" s="813">
        <f t="shared" si="2"/>
        <v>0</v>
      </c>
      <c r="AO32" s="813">
        <f t="shared" si="2"/>
        <v>0</v>
      </c>
      <c r="AP32" s="813">
        <f t="shared" si="2"/>
        <v>0</v>
      </c>
      <c r="AQ32" s="813">
        <f t="shared" si="2"/>
        <v>0</v>
      </c>
      <c r="AR32" s="813">
        <f t="shared" si="2"/>
        <v>0</v>
      </c>
      <c r="AS32" s="813">
        <f t="shared" si="2"/>
        <v>0</v>
      </c>
      <c r="AT32" s="813">
        <f t="shared" si="2"/>
        <v>0</v>
      </c>
      <c r="AU32" s="813">
        <f t="shared" si="2"/>
        <v>0</v>
      </c>
      <c r="AV32" s="813">
        <f t="shared" si="2"/>
        <v>0</v>
      </c>
      <c r="AW32" s="813">
        <f t="shared" si="2"/>
        <v>0</v>
      </c>
      <c r="AX32" s="813">
        <f t="shared" si="2"/>
        <v>0</v>
      </c>
      <c r="AY32" s="813">
        <f t="shared" si="2"/>
        <v>0</v>
      </c>
      <c r="AZ32" s="813">
        <f t="shared" si="2"/>
        <v>0</v>
      </c>
      <c r="BA32" s="136"/>
      <c r="BB32" s="136"/>
      <c r="BC32" s="136"/>
      <c r="BD32" s="136"/>
      <c r="BE32" s="136"/>
      <c r="BF32" s="136"/>
      <c r="BG32" s="136"/>
    </row>
    <row r="33" spans="1:59" x14ac:dyDescent="0.2">
      <c r="B33" s="138" t="s">
        <v>3</v>
      </c>
      <c r="C33" s="813">
        <f t="shared" ref="C33:AH33" si="3">J163*CA_nunit_rate*$G$23/1000000</f>
        <v>0</v>
      </c>
      <c r="D33" s="813">
        <f t="shared" si="3"/>
        <v>0</v>
      </c>
      <c r="E33" s="813">
        <f t="shared" si="3"/>
        <v>0</v>
      </c>
      <c r="F33" s="813">
        <f t="shared" si="3"/>
        <v>0</v>
      </c>
      <c r="G33" s="813">
        <f t="shared" si="3"/>
        <v>0</v>
      </c>
      <c r="H33" s="813">
        <f t="shared" si="3"/>
        <v>0</v>
      </c>
      <c r="I33" s="813">
        <f t="shared" si="3"/>
        <v>0</v>
      </c>
      <c r="J33" s="813">
        <f t="shared" si="3"/>
        <v>0</v>
      </c>
      <c r="K33" s="813">
        <f t="shared" si="3"/>
        <v>0</v>
      </c>
      <c r="L33" s="813">
        <f t="shared" si="3"/>
        <v>0</v>
      </c>
      <c r="M33" s="813">
        <f t="shared" si="3"/>
        <v>0</v>
      </c>
      <c r="N33" s="813">
        <f t="shared" si="3"/>
        <v>0</v>
      </c>
      <c r="O33" s="813">
        <f t="shared" si="3"/>
        <v>0</v>
      </c>
      <c r="P33" s="813">
        <f t="shared" si="3"/>
        <v>0</v>
      </c>
      <c r="Q33" s="813">
        <f t="shared" si="3"/>
        <v>0</v>
      </c>
      <c r="R33" s="813">
        <f t="shared" si="3"/>
        <v>0</v>
      </c>
      <c r="S33" s="813">
        <f t="shared" si="3"/>
        <v>0</v>
      </c>
      <c r="T33" s="813">
        <f t="shared" si="3"/>
        <v>0</v>
      </c>
      <c r="U33" s="813">
        <f t="shared" si="3"/>
        <v>0</v>
      </c>
      <c r="V33" s="813">
        <f t="shared" si="3"/>
        <v>0</v>
      </c>
      <c r="W33" s="813">
        <f t="shared" si="3"/>
        <v>0</v>
      </c>
      <c r="X33" s="813">
        <f t="shared" si="3"/>
        <v>0</v>
      </c>
      <c r="Y33" s="813">
        <f t="shared" si="3"/>
        <v>0</v>
      </c>
      <c r="Z33" s="813">
        <f t="shared" si="3"/>
        <v>0</v>
      </c>
      <c r="AA33" s="813">
        <f t="shared" si="3"/>
        <v>0</v>
      </c>
      <c r="AB33" s="813">
        <f t="shared" si="3"/>
        <v>0</v>
      </c>
      <c r="AC33" s="813">
        <f t="shared" si="3"/>
        <v>0</v>
      </c>
      <c r="AD33" s="813">
        <f t="shared" si="3"/>
        <v>0</v>
      </c>
      <c r="AE33" s="813">
        <f t="shared" si="3"/>
        <v>0</v>
      </c>
      <c r="AF33" s="813">
        <f t="shared" si="3"/>
        <v>0</v>
      </c>
      <c r="AG33" s="813">
        <f t="shared" si="3"/>
        <v>0</v>
      </c>
      <c r="AH33" s="813">
        <f t="shared" si="3"/>
        <v>0</v>
      </c>
      <c r="AI33" s="813">
        <f t="shared" ref="AI33:AZ33" si="4">AP163*CA_nunit_rate*$G$23/1000000</f>
        <v>0</v>
      </c>
      <c r="AJ33" s="813">
        <f t="shared" si="4"/>
        <v>0</v>
      </c>
      <c r="AK33" s="813">
        <f t="shared" si="4"/>
        <v>0</v>
      </c>
      <c r="AL33" s="813">
        <f t="shared" si="4"/>
        <v>0</v>
      </c>
      <c r="AM33" s="813">
        <f t="shared" si="4"/>
        <v>0</v>
      </c>
      <c r="AN33" s="813">
        <f t="shared" si="4"/>
        <v>0</v>
      </c>
      <c r="AO33" s="813">
        <f t="shared" si="4"/>
        <v>0</v>
      </c>
      <c r="AP33" s="813">
        <f t="shared" si="4"/>
        <v>0</v>
      </c>
      <c r="AQ33" s="813">
        <f t="shared" si="4"/>
        <v>0</v>
      </c>
      <c r="AR33" s="813">
        <f t="shared" si="4"/>
        <v>0</v>
      </c>
      <c r="AS33" s="813">
        <f t="shared" si="4"/>
        <v>0</v>
      </c>
      <c r="AT33" s="813">
        <f t="shared" si="4"/>
        <v>0</v>
      </c>
      <c r="AU33" s="813">
        <f t="shared" si="4"/>
        <v>0</v>
      </c>
      <c r="AV33" s="813">
        <f t="shared" si="4"/>
        <v>0</v>
      </c>
      <c r="AW33" s="813">
        <f t="shared" si="4"/>
        <v>0</v>
      </c>
      <c r="AX33" s="813">
        <f t="shared" si="4"/>
        <v>0</v>
      </c>
      <c r="AY33" s="813">
        <f t="shared" si="4"/>
        <v>0</v>
      </c>
      <c r="AZ33" s="813">
        <f t="shared" si="4"/>
        <v>0</v>
      </c>
      <c r="BA33" s="136"/>
      <c r="BB33" s="136"/>
      <c r="BC33" s="136"/>
      <c r="BD33" s="136"/>
      <c r="BE33" s="136"/>
      <c r="BF33" s="136"/>
      <c r="BG33" s="136"/>
    </row>
    <row r="34" spans="1:59" x14ac:dyDescent="0.2">
      <c r="B34" s="138" t="s">
        <v>4</v>
      </c>
      <c r="C34" s="813">
        <f t="shared" ref="C34:AH34" si="5">J164*CA_nunit_rate*$G$24/1000000</f>
        <v>0</v>
      </c>
      <c r="D34" s="813">
        <f t="shared" si="5"/>
        <v>0</v>
      </c>
      <c r="E34" s="813">
        <f t="shared" si="5"/>
        <v>0</v>
      </c>
      <c r="F34" s="813">
        <f t="shared" si="5"/>
        <v>0</v>
      </c>
      <c r="G34" s="813">
        <f t="shared" si="5"/>
        <v>0</v>
      </c>
      <c r="H34" s="813">
        <f t="shared" si="5"/>
        <v>0</v>
      </c>
      <c r="I34" s="813">
        <f t="shared" si="5"/>
        <v>0</v>
      </c>
      <c r="J34" s="813">
        <f t="shared" si="5"/>
        <v>0</v>
      </c>
      <c r="K34" s="813">
        <f t="shared" si="5"/>
        <v>0</v>
      </c>
      <c r="L34" s="813">
        <f t="shared" si="5"/>
        <v>0</v>
      </c>
      <c r="M34" s="813">
        <f t="shared" si="5"/>
        <v>0</v>
      </c>
      <c r="N34" s="813">
        <f t="shared" si="5"/>
        <v>0</v>
      </c>
      <c r="O34" s="813">
        <f t="shared" si="5"/>
        <v>0</v>
      </c>
      <c r="P34" s="813">
        <f t="shared" si="5"/>
        <v>0</v>
      </c>
      <c r="Q34" s="813">
        <f t="shared" si="5"/>
        <v>0</v>
      </c>
      <c r="R34" s="813">
        <f t="shared" si="5"/>
        <v>0</v>
      </c>
      <c r="S34" s="813">
        <f t="shared" si="5"/>
        <v>0</v>
      </c>
      <c r="T34" s="813">
        <f t="shared" si="5"/>
        <v>0</v>
      </c>
      <c r="U34" s="813">
        <f t="shared" si="5"/>
        <v>0</v>
      </c>
      <c r="V34" s="813">
        <f t="shared" si="5"/>
        <v>0</v>
      </c>
      <c r="W34" s="813">
        <f t="shared" si="5"/>
        <v>0</v>
      </c>
      <c r="X34" s="813">
        <f t="shared" si="5"/>
        <v>0</v>
      </c>
      <c r="Y34" s="813">
        <f t="shared" si="5"/>
        <v>0</v>
      </c>
      <c r="Z34" s="813">
        <f t="shared" si="5"/>
        <v>0</v>
      </c>
      <c r="AA34" s="813">
        <f t="shared" si="5"/>
        <v>0</v>
      </c>
      <c r="AB34" s="813">
        <f t="shared" si="5"/>
        <v>0</v>
      </c>
      <c r="AC34" s="813">
        <f t="shared" si="5"/>
        <v>0</v>
      </c>
      <c r="AD34" s="813">
        <f t="shared" si="5"/>
        <v>0</v>
      </c>
      <c r="AE34" s="813">
        <f t="shared" si="5"/>
        <v>0</v>
      </c>
      <c r="AF34" s="813">
        <f t="shared" si="5"/>
        <v>0</v>
      </c>
      <c r="AG34" s="813">
        <f t="shared" si="5"/>
        <v>0</v>
      </c>
      <c r="AH34" s="813">
        <f t="shared" si="5"/>
        <v>0</v>
      </c>
      <c r="AI34" s="813">
        <f t="shared" ref="AI34:AZ34" si="6">AP164*CA_nunit_rate*$G$24/1000000</f>
        <v>0</v>
      </c>
      <c r="AJ34" s="813">
        <f t="shared" si="6"/>
        <v>0</v>
      </c>
      <c r="AK34" s="813">
        <f t="shared" si="6"/>
        <v>0</v>
      </c>
      <c r="AL34" s="813">
        <f t="shared" si="6"/>
        <v>0</v>
      </c>
      <c r="AM34" s="813">
        <f t="shared" si="6"/>
        <v>0</v>
      </c>
      <c r="AN34" s="813">
        <f t="shared" si="6"/>
        <v>0</v>
      </c>
      <c r="AO34" s="813">
        <f t="shared" si="6"/>
        <v>0</v>
      </c>
      <c r="AP34" s="813">
        <f t="shared" si="6"/>
        <v>0</v>
      </c>
      <c r="AQ34" s="813">
        <f t="shared" si="6"/>
        <v>0</v>
      </c>
      <c r="AR34" s="813">
        <f t="shared" si="6"/>
        <v>0</v>
      </c>
      <c r="AS34" s="813">
        <f t="shared" si="6"/>
        <v>0</v>
      </c>
      <c r="AT34" s="813">
        <f t="shared" si="6"/>
        <v>0</v>
      </c>
      <c r="AU34" s="813">
        <f t="shared" si="6"/>
        <v>0</v>
      </c>
      <c r="AV34" s="813">
        <f t="shared" si="6"/>
        <v>0</v>
      </c>
      <c r="AW34" s="813">
        <f t="shared" si="6"/>
        <v>0</v>
      </c>
      <c r="AX34" s="813">
        <f t="shared" si="6"/>
        <v>0</v>
      </c>
      <c r="AY34" s="813">
        <f t="shared" si="6"/>
        <v>0</v>
      </c>
      <c r="AZ34" s="813">
        <f t="shared" si="6"/>
        <v>0</v>
      </c>
      <c r="BA34" s="136"/>
      <c r="BB34" s="136"/>
      <c r="BC34" s="136"/>
      <c r="BD34" s="136"/>
      <c r="BE34" s="136"/>
      <c r="BF34" s="136"/>
      <c r="BG34" s="136"/>
    </row>
    <row r="35" spans="1:59" x14ac:dyDescent="0.2">
      <c r="B35" s="138" t="s">
        <v>5</v>
      </c>
      <c r="C35" s="813">
        <f t="shared" ref="C35:AH35" si="7">J165*CA_nunit_rate*$G$25/1000000</f>
        <v>0</v>
      </c>
      <c r="D35" s="813">
        <f t="shared" si="7"/>
        <v>0</v>
      </c>
      <c r="E35" s="813">
        <f t="shared" si="7"/>
        <v>0</v>
      </c>
      <c r="F35" s="813">
        <f t="shared" si="7"/>
        <v>0</v>
      </c>
      <c r="G35" s="813">
        <f t="shared" si="7"/>
        <v>0</v>
      </c>
      <c r="H35" s="813">
        <f t="shared" si="7"/>
        <v>0</v>
      </c>
      <c r="I35" s="813">
        <f t="shared" si="7"/>
        <v>0</v>
      </c>
      <c r="J35" s="813">
        <f t="shared" si="7"/>
        <v>0</v>
      </c>
      <c r="K35" s="813">
        <f t="shared" si="7"/>
        <v>0</v>
      </c>
      <c r="L35" s="813">
        <f t="shared" si="7"/>
        <v>0</v>
      </c>
      <c r="M35" s="813">
        <f t="shared" si="7"/>
        <v>0</v>
      </c>
      <c r="N35" s="813">
        <f t="shared" si="7"/>
        <v>0</v>
      </c>
      <c r="O35" s="813">
        <f t="shared" si="7"/>
        <v>0</v>
      </c>
      <c r="P35" s="813">
        <f t="shared" si="7"/>
        <v>0</v>
      </c>
      <c r="Q35" s="813">
        <f t="shared" si="7"/>
        <v>0</v>
      </c>
      <c r="R35" s="813">
        <f t="shared" si="7"/>
        <v>0</v>
      </c>
      <c r="S35" s="813">
        <f t="shared" si="7"/>
        <v>0</v>
      </c>
      <c r="T35" s="813">
        <f t="shared" si="7"/>
        <v>0</v>
      </c>
      <c r="U35" s="813">
        <f t="shared" si="7"/>
        <v>0</v>
      </c>
      <c r="V35" s="813">
        <f t="shared" si="7"/>
        <v>0</v>
      </c>
      <c r="W35" s="813">
        <f t="shared" si="7"/>
        <v>0</v>
      </c>
      <c r="X35" s="813">
        <f t="shared" si="7"/>
        <v>0</v>
      </c>
      <c r="Y35" s="813">
        <f t="shared" si="7"/>
        <v>0</v>
      </c>
      <c r="Z35" s="813">
        <f t="shared" si="7"/>
        <v>0</v>
      </c>
      <c r="AA35" s="813">
        <f t="shared" si="7"/>
        <v>0</v>
      </c>
      <c r="AB35" s="813">
        <f t="shared" si="7"/>
        <v>0</v>
      </c>
      <c r="AC35" s="813">
        <f t="shared" si="7"/>
        <v>0</v>
      </c>
      <c r="AD35" s="813">
        <f t="shared" si="7"/>
        <v>0</v>
      </c>
      <c r="AE35" s="813">
        <f t="shared" si="7"/>
        <v>0</v>
      </c>
      <c r="AF35" s="813">
        <f t="shared" si="7"/>
        <v>0</v>
      </c>
      <c r="AG35" s="813">
        <f t="shared" si="7"/>
        <v>0</v>
      </c>
      <c r="AH35" s="813">
        <f t="shared" si="7"/>
        <v>0</v>
      </c>
      <c r="AI35" s="813">
        <f t="shared" ref="AI35:AZ35" si="8">AP165*CA_nunit_rate*$G$25/1000000</f>
        <v>0</v>
      </c>
      <c r="AJ35" s="813">
        <f t="shared" si="8"/>
        <v>0</v>
      </c>
      <c r="AK35" s="813">
        <f t="shared" si="8"/>
        <v>0</v>
      </c>
      <c r="AL35" s="813">
        <f t="shared" si="8"/>
        <v>0</v>
      </c>
      <c r="AM35" s="813">
        <f t="shared" si="8"/>
        <v>0</v>
      </c>
      <c r="AN35" s="813">
        <f t="shared" si="8"/>
        <v>0</v>
      </c>
      <c r="AO35" s="813">
        <f t="shared" si="8"/>
        <v>0</v>
      </c>
      <c r="AP35" s="813">
        <f t="shared" si="8"/>
        <v>0</v>
      </c>
      <c r="AQ35" s="813">
        <f t="shared" si="8"/>
        <v>0</v>
      </c>
      <c r="AR35" s="813">
        <f t="shared" si="8"/>
        <v>0</v>
      </c>
      <c r="AS35" s="813">
        <f t="shared" si="8"/>
        <v>0</v>
      </c>
      <c r="AT35" s="813">
        <f t="shared" si="8"/>
        <v>0</v>
      </c>
      <c r="AU35" s="813">
        <f t="shared" si="8"/>
        <v>0</v>
      </c>
      <c r="AV35" s="813">
        <f t="shared" si="8"/>
        <v>0</v>
      </c>
      <c r="AW35" s="813">
        <f t="shared" si="8"/>
        <v>0</v>
      </c>
      <c r="AX35" s="813">
        <f t="shared" si="8"/>
        <v>0</v>
      </c>
      <c r="AY35" s="813">
        <f t="shared" si="8"/>
        <v>0</v>
      </c>
      <c r="AZ35" s="813">
        <f t="shared" si="8"/>
        <v>0</v>
      </c>
      <c r="BA35" s="136"/>
      <c r="BB35" s="136"/>
      <c r="BC35" s="136"/>
      <c r="BD35" s="136"/>
      <c r="BE35" s="136"/>
      <c r="BF35" s="136"/>
      <c r="BG35" s="136"/>
    </row>
    <row r="36" spans="1:59" ht="13.5" thickBot="1" x14ac:dyDescent="0.25">
      <c r="B36" s="139" t="s">
        <v>232</v>
      </c>
      <c r="C36" s="814">
        <f t="shared" ref="C36:AH36" si="9">J166*CA_nunit_rate*$G$26/1000000</f>
        <v>0</v>
      </c>
      <c r="D36" s="814">
        <f t="shared" si="9"/>
        <v>0</v>
      </c>
      <c r="E36" s="814">
        <f t="shared" si="9"/>
        <v>0</v>
      </c>
      <c r="F36" s="814">
        <f t="shared" si="9"/>
        <v>0</v>
      </c>
      <c r="G36" s="814">
        <f t="shared" si="9"/>
        <v>0</v>
      </c>
      <c r="H36" s="814">
        <f t="shared" si="9"/>
        <v>0</v>
      </c>
      <c r="I36" s="814">
        <f t="shared" si="9"/>
        <v>0</v>
      </c>
      <c r="J36" s="814">
        <f t="shared" si="9"/>
        <v>0</v>
      </c>
      <c r="K36" s="814">
        <f t="shared" si="9"/>
        <v>0</v>
      </c>
      <c r="L36" s="814">
        <f t="shared" si="9"/>
        <v>0</v>
      </c>
      <c r="M36" s="814">
        <f t="shared" si="9"/>
        <v>0</v>
      </c>
      <c r="N36" s="814">
        <f t="shared" si="9"/>
        <v>0</v>
      </c>
      <c r="O36" s="814">
        <f t="shared" si="9"/>
        <v>0</v>
      </c>
      <c r="P36" s="814">
        <f t="shared" si="9"/>
        <v>0</v>
      </c>
      <c r="Q36" s="814">
        <f t="shared" si="9"/>
        <v>0</v>
      </c>
      <c r="R36" s="814">
        <f t="shared" si="9"/>
        <v>0</v>
      </c>
      <c r="S36" s="814">
        <f t="shared" si="9"/>
        <v>0</v>
      </c>
      <c r="T36" s="814">
        <f t="shared" si="9"/>
        <v>0</v>
      </c>
      <c r="U36" s="814">
        <f t="shared" si="9"/>
        <v>0</v>
      </c>
      <c r="V36" s="814">
        <f t="shared" si="9"/>
        <v>0</v>
      </c>
      <c r="W36" s="814">
        <f t="shared" si="9"/>
        <v>0</v>
      </c>
      <c r="X36" s="814">
        <f t="shared" si="9"/>
        <v>0</v>
      </c>
      <c r="Y36" s="814">
        <f t="shared" si="9"/>
        <v>0</v>
      </c>
      <c r="Z36" s="814">
        <f t="shared" si="9"/>
        <v>0</v>
      </c>
      <c r="AA36" s="814">
        <f t="shared" si="9"/>
        <v>0</v>
      </c>
      <c r="AB36" s="814">
        <f t="shared" si="9"/>
        <v>0</v>
      </c>
      <c r="AC36" s="814">
        <f t="shared" si="9"/>
        <v>0</v>
      </c>
      <c r="AD36" s="814">
        <f t="shared" si="9"/>
        <v>0</v>
      </c>
      <c r="AE36" s="814">
        <f t="shared" si="9"/>
        <v>0</v>
      </c>
      <c r="AF36" s="814">
        <f t="shared" si="9"/>
        <v>0</v>
      </c>
      <c r="AG36" s="814">
        <f t="shared" si="9"/>
        <v>0</v>
      </c>
      <c r="AH36" s="814">
        <f t="shared" si="9"/>
        <v>0</v>
      </c>
      <c r="AI36" s="814">
        <f t="shared" ref="AI36:AZ36" si="10">AP166*CA_nunit_rate*$G$26/1000000</f>
        <v>0</v>
      </c>
      <c r="AJ36" s="814">
        <f t="shared" si="10"/>
        <v>0</v>
      </c>
      <c r="AK36" s="814">
        <f t="shared" si="10"/>
        <v>0</v>
      </c>
      <c r="AL36" s="814">
        <f t="shared" si="10"/>
        <v>0</v>
      </c>
      <c r="AM36" s="814">
        <f t="shared" si="10"/>
        <v>0</v>
      </c>
      <c r="AN36" s="814">
        <f t="shared" si="10"/>
        <v>0</v>
      </c>
      <c r="AO36" s="814">
        <f t="shared" si="10"/>
        <v>0</v>
      </c>
      <c r="AP36" s="814">
        <f t="shared" si="10"/>
        <v>0</v>
      </c>
      <c r="AQ36" s="814">
        <f t="shared" si="10"/>
        <v>0</v>
      </c>
      <c r="AR36" s="814">
        <f t="shared" si="10"/>
        <v>0</v>
      </c>
      <c r="AS36" s="814">
        <f t="shared" si="10"/>
        <v>0</v>
      </c>
      <c r="AT36" s="814">
        <f t="shared" si="10"/>
        <v>0</v>
      </c>
      <c r="AU36" s="814">
        <f t="shared" si="10"/>
        <v>0</v>
      </c>
      <c r="AV36" s="814">
        <f t="shared" si="10"/>
        <v>0</v>
      </c>
      <c r="AW36" s="814">
        <f t="shared" si="10"/>
        <v>0</v>
      </c>
      <c r="AX36" s="814">
        <f t="shared" si="10"/>
        <v>0</v>
      </c>
      <c r="AY36" s="814">
        <f t="shared" si="10"/>
        <v>0</v>
      </c>
      <c r="AZ36" s="814">
        <f t="shared" si="10"/>
        <v>0</v>
      </c>
      <c r="BA36" s="136"/>
      <c r="BB36" s="136"/>
      <c r="BC36" s="136"/>
      <c r="BD36" s="136"/>
      <c r="BE36" s="136"/>
      <c r="BF36" s="136"/>
      <c r="BG36" s="136"/>
    </row>
    <row r="37" spans="1:59" x14ac:dyDescent="0.2">
      <c r="C37" s="6"/>
      <c r="H37" s="123"/>
      <c r="I37" s="135"/>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36"/>
      <c r="BA37" s="136"/>
      <c r="BB37" s="136"/>
      <c r="BC37" s="136"/>
      <c r="BD37" s="136"/>
      <c r="BE37" s="136"/>
      <c r="BF37" s="136"/>
      <c r="BG37" s="136"/>
    </row>
    <row r="38" spans="1:59" x14ac:dyDescent="0.2">
      <c r="C38" s="6"/>
      <c r="H38" s="123"/>
      <c r="I38" s="135"/>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row>
    <row r="39" spans="1:59" s="140" customFormat="1" ht="15.75" x14ac:dyDescent="0.2">
      <c r="A39" s="569">
        <v>1</v>
      </c>
      <c r="B39" s="482" t="str">
        <f>"Potentially relevant positions of the SST balance sheet, in " &amp;CA_SST_currency &amp;CA_nunit_lab &amp;" (SST currency)"</f>
        <v>Potentially relevant positions of the SST balance sheet, in CHFm  (SST currency)</v>
      </c>
      <c r="E39" s="195"/>
      <c r="F39" s="195"/>
      <c r="G39" s="195"/>
      <c r="H39" s="195"/>
    </row>
    <row r="40" spans="1:59" s="140" customFormat="1" x14ac:dyDescent="0.2">
      <c r="E40" s="195"/>
      <c r="F40" s="195"/>
      <c r="G40" s="195"/>
      <c r="H40" s="195"/>
    </row>
    <row r="41" spans="1:59" s="44" customFormat="1" x14ac:dyDescent="0.2">
      <c r="B41" s="1100" t="s">
        <v>412</v>
      </c>
      <c r="C41" s="1100"/>
      <c r="D41" s="1100"/>
      <c r="E41" s="1100"/>
      <c r="F41" s="1100"/>
      <c r="G41" s="1100"/>
      <c r="H41" s="1100"/>
      <c r="I41" s="1100"/>
      <c r="J41" s="1100"/>
    </row>
    <row r="42" spans="1:59" x14ac:dyDescent="0.2">
      <c r="H42" s="123"/>
    </row>
    <row r="43" spans="1:59" ht="13.5" thickBot="1" x14ac:dyDescent="0.25">
      <c r="D43" s="62"/>
      <c r="E43" s="654"/>
      <c r="F43" s="654" t="s">
        <v>609</v>
      </c>
      <c r="H43" s="123"/>
    </row>
    <row r="44" spans="1:59" x14ac:dyDescent="0.2">
      <c r="B44" s="261" t="str">
        <f>"SST balance sheet as at "&amp;$D$23</f>
        <v>SST balance sheet as at 31.12.2024</v>
      </c>
      <c r="C44" s="264"/>
      <c r="D44" s="264"/>
      <c r="E44" s="650"/>
      <c r="F44" s="299"/>
      <c r="G44" s="141"/>
      <c r="H44" s="123"/>
    </row>
    <row r="45" spans="1:59" ht="26.25" thickBot="1" x14ac:dyDescent="0.25">
      <c r="B45" s="296" t="s">
        <v>94</v>
      </c>
      <c r="C45" s="301" t="s">
        <v>719</v>
      </c>
      <c r="D45" s="267" t="s">
        <v>739</v>
      </c>
      <c r="E45" s="651" t="str">
        <f>"Values in " &amp;CA_SST_currency &amp;CA_nunit_lab &amp;" (discounted)"</f>
        <v>Values in CHFm  (discounted)</v>
      </c>
      <c r="F45" s="302" t="str">
        <f>"Values in million " &amp;CA_SST_currency &amp;" (discounted)"</f>
        <v>Values in million CHF (discounted)</v>
      </c>
      <c r="G45" s="142"/>
      <c r="H45" s="143"/>
    </row>
    <row r="46" spans="1:59" x14ac:dyDescent="0.2">
      <c r="A46" s="5"/>
      <c r="B46" s="63"/>
      <c r="C46" s="5"/>
      <c r="D46" s="2" t="s">
        <v>95</v>
      </c>
      <c r="E46" s="158"/>
      <c r="F46" s="129"/>
      <c r="G46" s="141"/>
      <c r="H46" s="123"/>
    </row>
    <row r="47" spans="1:59" x14ac:dyDescent="0.2">
      <c r="A47" s="5"/>
      <c r="B47" s="144" t="s">
        <v>725</v>
      </c>
      <c r="C47" s="145">
        <v>104000000</v>
      </c>
      <c r="D47" s="146" t="s">
        <v>175</v>
      </c>
      <c r="E47" s="975">
        <f>F47*1000000/CA_nunit_rate</f>
        <v>0</v>
      </c>
      <c r="F47" s="655"/>
      <c r="G47" s="141"/>
      <c r="H47" s="123"/>
      <c r="K47" s="141"/>
    </row>
    <row r="48" spans="1:59" ht="25.5" x14ac:dyDescent="0.2">
      <c r="A48" s="5"/>
      <c r="B48" s="144" t="s">
        <v>174</v>
      </c>
      <c r="C48" s="1038">
        <v>106203000</v>
      </c>
      <c r="D48" s="147" t="s">
        <v>176</v>
      </c>
      <c r="E48" s="1041">
        <f>F48*1000000/CA_nunit_rate</f>
        <v>0</v>
      </c>
      <c r="F48" s="1042"/>
      <c r="G48" s="1043" t="s">
        <v>727</v>
      </c>
      <c r="H48" s="1044"/>
      <c r="K48" s="148"/>
    </row>
    <row r="49" spans="1:11" x14ac:dyDescent="0.2">
      <c r="A49" s="5"/>
      <c r="B49" s="149" t="s">
        <v>96</v>
      </c>
      <c r="C49" s="145">
        <v>110200100</v>
      </c>
      <c r="D49" s="146" t="s">
        <v>177</v>
      </c>
      <c r="E49" s="975">
        <f>F49*1000000/CA_nunit_rate</f>
        <v>0</v>
      </c>
      <c r="F49" s="655"/>
      <c r="G49" s="141"/>
      <c r="H49" s="123"/>
      <c r="K49" s="148"/>
    </row>
    <row r="50" spans="1:11" x14ac:dyDescent="0.2">
      <c r="A50" s="5"/>
      <c r="B50" s="149" t="s">
        <v>178</v>
      </c>
      <c r="C50" s="145">
        <v>110200200</v>
      </c>
      <c r="D50" s="147" t="s">
        <v>179</v>
      </c>
      <c r="E50" s="975">
        <f>F50*1000000/CA_nunit_rate</f>
        <v>0</v>
      </c>
      <c r="F50" s="655"/>
      <c r="G50" s="141"/>
      <c r="H50" s="123"/>
      <c r="K50" s="148"/>
    </row>
    <row r="51" spans="1:11" x14ac:dyDescent="0.2">
      <c r="A51" s="5"/>
      <c r="B51" s="150"/>
      <c r="C51" s="151"/>
      <c r="D51" s="152" t="s">
        <v>97</v>
      </c>
      <c r="E51" s="976">
        <f>SUM(E47:E50)</f>
        <v>0</v>
      </c>
      <c r="F51" s="258"/>
      <c r="G51" s="141"/>
      <c r="H51" s="123"/>
      <c r="K51" s="148"/>
    </row>
    <row r="52" spans="1:11" x14ac:dyDescent="0.2">
      <c r="A52" s="5"/>
      <c r="B52" s="150"/>
      <c r="C52" s="151"/>
      <c r="D52" s="153" t="s">
        <v>98</v>
      </c>
      <c r="E52" s="158"/>
      <c r="F52" s="129"/>
      <c r="G52" s="141"/>
      <c r="H52" s="123"/>
    </row>
    <row r="53" spans="1:11" ht="25.5" x14ac:dyDescent="0.2">
      <c r="A53" s="5"/>
      <c r="B53" s="144" t="s">
        <v>716</v>
      </c>
      <c r="C53" s="1038">
        <v>201203000</v>
      </c>
      <c r="D53" s="147" t="s">
        <v>176</v>
      </c>
      <c r="E53" s="1041">
        <f>F53*1000000/CA_nunit_rate</f>
        <v>0</v>
      </c>
      <c r="F53" s="1042"/>
      <c r="G53" s="1043" t="s">
        <v>728</v>
      </c>
      <c r="H53" s="1044"/>
    </row>
    <row r="54" spans="1:11" x14ac:dyDescent="0.2">
      <c r="A54" s="5"/>
      <c r="B54" s="155" t="s">
        <v>717</v>
      </c>
      <c r="C54" s="145">
        <v>206000000</v>
      </c>
      <c r="D54" s="156" t="s">
        <v>180</v>
      </c>
      <c r="E54" s="975">
        <f>F54*1000000/CA_nunit_rate</f>
        <v>0</v>
      </c>
      <c r="F54" s="655"/>
      <c r="G54" s="141"/>
      <c r="H54" s="123"/>
    </row>
    <row r="55" spans="1:11" ht="25.5" x14ac:dyDescent="0.2">
      <c r="A55" s="5"/>
      <c r="B55" s="149" t="s">
        <v>718</v>
      </c>
      <c r="C55" s="1040" t="s">
        <v>738</v>
      </c>
      <c r="D55" s="157" t="s">
        <v>181</v>
      </c>
      <c r="E55" s="1041">
        <f>F55*1000000/CA_nunit_rate</f>
        <v>0</v>
      </c>
      <c r="F55" s="1042"/>
      <c r="G55" s="141"/>
      <c r="H55" s="123"/>
    </row>
    <row r="56" spans="1:11" ht="13.5" thickBot="1" x14ac:dyDescent="0.25">
      <c r="A56" s="5"/>
      <c r="B56" s="127"/>
      <c r="C56" s="62"/>
      <c r="D56" s="62" t="s">
        <v>99</v>
      </c>
      <c r="E56" s="977">
        <f>SUM(E53:E55)</f>
        <v>0</v>
      </c>
      <c r="F56" s="656"/>
      <c r="G56" s="141"/>
      <c r="H56" s="123"/>
    </row>
    <row r="57" spans="1:11" x14ac:dyDescent="0.2">
      <c r="B57" s="5"/>
      <c r="C57" s="5"/>
      <c r="D57" s="5"/>
      <c r="E57" s="158"/>
      <c r="H57" s="123"/>
    </row>
    <row r="58" spans="1:11" x14ac:dyDescent="0.2">
      <c r="B58" s="5"/>
      <c r="C58" s="5"/>
      <c r="D58" s="5"/>
      <c r="E58" s="158"/>
      <c r="H58" s="123"/>
    </row>
    <row r="59" spans="1:11" s="140" customFormat="1" ht="15.75" x14ac:dyDescent="0.2">
      <c r="A59" s="569">
        <v>2</v>
      </c>
      <c r="B59" s="482" t="str">
        <f xml:space="preserve"> "Balance sheet (sub-)positions relevant for the insurance cash flows for the market risk standard model, in "&amp;CA_SST_currency &amp;CA_nunit_lab &amp;" (SST currency)"</f>
        <v>Balance sheet (sub-)positions relevant for the insurance cash flows for the market risk standard model, in CHFm  (SST currency)</v>
      </c>
      <c r="E59" s="195"/>
      <c r="F59" s="195"/>
      <c r="G59" s="195"/>
      <c r="H59" s="195"/>
    </row>
    <row r="60" spans="1:11" s="140" customFormat="1" x14ac:dyDescent="0.2">
      <c r="E60" s="195"/>
      <c r="F60" s="195"/>
      <c r="G60" s="195"/>
      <c r="H60" s="195"/>
    </row>
    <row r="61" spans="1:11" s="44" customFormat="1" x14ac:dyDescent="0.2">
      <c r="B61" s="44" t="s">
        <v>610</v>
      </c>
      <c r="E61" s="141"/>
      <c r="F61" s="141"/>
      <c r="G61" s="141"/>
      <c r="H61" s="141"/>
    </row>
    <row r="62" spans="1:11" s="44" customFormat="1" x14ac:dyDescent="0.2">
      <c r="B62" s="130" t="s">
        <v>740</v>
      </c>
      <c r="C62" s="130"/>
      <c r="D62" s="130"/>
      <c r="E62" s="141"/>
      <c r="F62" s="141"/>
      <c r="G62" s="141"/>
      <c r="H62" s="159"/>
    </row>
    <row r="63" spans="1:11" ht="13.5" thickBot="1" x14ac:dyDescent="0.25">
      <c r="E63" s="160"/>
      <c r="H63" s="657"/>
    </row>
    <row r="64" spans="1:11" x14ac:dyDescent="0.2">
      <c r="B64" s="261" t="s">
        <v>100</v>
      </c>
      <c r="C64" s="264"/>
      <c r="D64" s="264"/>
      <c r="E64" s="294" t="str">
        <f>"Values in " &amp;CA_SST_currency &amp;CA_nunit_lab &amp;", discounted"</f>
        <v>Values in CHFm , discounted</v>
      </c>
      <c r="F64" s="294"/>
      <c r="G64" s="294"/>
      <c r="H64" s="295" t="s">
        <v>101</v>
      </c>
    </row>
    <row r="65" spans="2:13" ht="13.5" thickBot="1" x14ac:dyDescent="0.25">
      <c r="B65" s="296"/>
      <c r="C65" s="267" t="s">
        <v>102</v>
      </c>
      <c r="D65" s="267" t="s">
        <v>103</v>
      </c>
      <c r="E65" s="297" t="s">
        <v>104</v>
      </c>
      <c r="F65" s="297" t="s">
        <v>105</v>
      </c>
      <c r="G65" s="297" t="s">
        <v>106</v>
      </c>
      <c r="H65" s="298" t="s">
        <v>107</v>
      </c>
    </row>
    <row r="66" spans="2:13" x14ac:dyDescent="0.2">
      <c r="B66" s="63"/>
      <c r="C66" s="2" t="s">
        <v>108</v>
      </c>
      <c r="D66" s="5"/>
      <c r="E66" s="158"/>
      <c r="F66" s="158"/>
      <c r="G66" s="158"/>
      <c r="H66" s="162"/>
    </row>
    <row r="67" spans="2:13" ht="25.5" x14ac:dyDescent="0.2">
      <c r="B67" s="163" t="s">
        <v>109</v>
      </c>
      <c r="C67" s="164" t="s">
        <v>110</v>
      </c>
      <c r="D67" s="115" t="s">
        <v>730</v>
      </c>
      <c r="E67" s="981">
        <f>E49</f>
        <v>0</v>
      </c>
      <c r="F67" s="848"/>
      <c r="G67" s="982">
        <f>IF(ISBLANK(F67),E67,F67)</f>
        <v>0</v>
      </c>
      <c r="H67" s="162"/>
      <c r="J67" s="123"/>
      <c r="K67" s="123"/>
    </row>
    <row r="68" spans="2:13" ht="25.5" x14ac:dyDescent="0.2">
      <c r="B68" s="163" t="s">
        <v>111</v>
      </c>
      <c r="C68" s="164" t="s">
        <v>112</v>
      </c>
      <c r="D68" s="115" t="s">
        <v>731</v>
      </c>
      <c r="E68" s="1045">
        <f>E48</f>
        <v>0</v>
      </c>
      <c r="F68" s="1046"/>
      <c r="G68" s="1047">
        <f t="shared" ref="G68:G70" si="11">IF(ISBLANK(F68),E68,F68)</f>
        <v>0</v>
      </c>
      <c r="H68" s="1048">
        <f>IF(ISBLANK(H48),1,H48/F48)</f>
        <v>1</v>
      </c>
      <c r="K68" s="123"/>
    </row>
    <row r="69" spans="2:13" ht="25.5" x14ac:dyDescent="0.2">
      <c r="B69" s="163" t="s">
        <v>113</v>
      </c>
      <c r="C69" s="114" t="s">
        <v>114</v>
      </c>
      <c r="D69" s="115" t="s">
        <v>732</v>
      </c>
      <c r="E69" s="981">
        <f>E50</f>
        <v>0</v>
      </c>
      <c r="F69" s="848"/>
      <c r="G69" s="984">
        <f t="shared" si="11"/>
        <v>0</v>
      </c>
      <c r="H69" s="162"/>
      <c r="K69" s="123"/>
    </row>
    <row r="70" spans="2:13" x14ac:dyDescent="0.2">
      <c r="B70" s="163" t="s">
        <v>115</v>
      </c>
      <c r="C70" s="115" t="s">
        <v>116</v>
      </c>
      <c r="D70" s="115" t="s">
        <v>733</v>
      </c>
      <c r="E70" s="981">
        <f>E47</f>
        <v>0</v>
      </c>
      <c r="F70" s="848"/>
      <c r="G70" s="983">
        <f t="shared" si="11"/>
        <v>0</v>
      </c>
      <c r="H70" s="293"/>
      <c r="K70" s="123"/>
    </row>
    <row r="71" spans="2:13" x14ac:dyDescent="0.2">
      <c r="B71" s="165"/>
      <c r="C71" s="3"/>
      <c r="D71" s="152" t="s">
        <v>117</v>
      </c>
      <c r="E71" s="976">
        <f>SUM(E67:E70)</f>
        <v>0</v>
      </c>
      <c r="F71" s="976">
        <f t="shared" ref="F71:G71" si="12">SUM(F67:F70)</f>
        <v>0</v>
      </c>
      <c r="G71" s="976">
        <f t="shared" si="12"/>
        <v>0</v>
      </c>
      <c r="H71" s="162"/>
      <c r="K71" s="123"/>
    </row>
    <row r="72" spans="2:13" x14ac:dyDescent="0.2">
      <c r="B72" s="63"/>
      <c r="C72" s="2" t="s">
        <v>98</v>
      </c>
      <c r="D72" s="44"/>
      <c r="E72" s="158"/>
      <c r="F72" s="158"/>
      <c r="G72" s="158"/>
      <c r="H72" s="162"/>
      <c r="K72" s="123"/>
      <c r="L72" s="6"/>
      <c r="M72" s="6"/>
    </row>
    <row r="73" spans="2:13" ht="25.5" x14ac:dyDescent="0.2">
      <c r="B73" s="163" t="s">
        <v>118</v>
      </c>
      <c r="C73" s="1050" t="s">
        <v>729</v>
      </c>
      <c r="D73" s="1039" t="s">
        <v>734</v>
      </c>
      <c r="E73" s="1045">
        <f>E53</f>
        <v>0</v>
      </c>
      <c r="F73" s="1046"/>
      <c r="G73" s="1047">
        <f t="shared" ref="G73:G75" si="13">IF(ISBLANK(F73),E73,F73)</f>
        <v>0</v>
      </c>
      <c r="H73" s="1049">
        <f>IF(ISBLANK(H53),1,H53/F53)</f>
        <v>1</v>
      </c>
      <c r="K73" s="123"/>
      <c r="L73" s="6"/>
      <c r="M73" s="6"/>
    </row>
    <row r="74" spans="2:13" x14ac:dyDescent="0.2">
      <c r="B74" s="163" t="s">
        <v>119</v>
      </c>
      <c r="C74" s="115" t="s">
        <v>120</v>
      </c>
      <c r="D74" s="166" t="s">
        <v>735</v>
      </c>
      <c r="E74" s="981">
        <f>E55</f>
        <v>0</v>
      </c>
      <c r="F74" s="848"/>
      <c r="G74" s="982">
        <f t="shared" si="13"/>
        <v>0</v>
      </c>
      <c r="H74" s="162"/>
      <c r="K74" s="123"/>
      <c r="L74" s="6"/>
      <c r="M74" s="6"/>
    </row>
    <row r="75" spans="2:13" x14ac:dyDescent="0.2">
      <c r="B75" s="163" t="s">
        <v>121</v>
      </c>
      <c r="C75" s="115" t="s">
        <v>122</v>
      </c>
      <c r="D75" s="167" t="s">
        <v>736</v>
      </c>
      <c r="E75" s="981">
        <f>E54</f>
        <v>0</v>
      </c>
      <c r="F75" s="848"/>
      <c r="G75" s="983">
        <f t="shared" si="13"/>
        <v>0</v>
      </c>
      <c r="H75" s="292"/>
      <c r="K75" s="123"/>
      <c r="L75" s="6"/>
      <c r="M75" s="6"/>
    </row>
    <row r="76" spans="2:13" ht="13.5" thickBot="1" x14ac:dyDescent="0.25">
      <c r="B76" s="127"/>
      <c r="C76" s="62"/>
      <c r="D76" s="62" t="s">
        <v>123</v>
      </c>
      <c r="E76" s="977">
        <f>SUM(E73:E75)</f>
        <v>0</v>
      </c>
      <c r="F76" s="977">
        <f t="shared" ref="F76:G76" si="14">SUM(F73:F75)</f>
        <v>0</v>
      </c>
      <c r="G76" s="977">
        <f t="shared" si="14"/>
        <v>0</v>
      </c>
      <c r="H76" s="168"/>
      <c r="K76" s="123"/>
      <c r="L76" s="6"/>
      <c r="M76" s="6"/>
    </row>
    <row r="77" spans="2:13" ht="13.5" thickBot="1" x14ac:dyDescent="0.25">
      <c r="H77" s="141"/>
      <c r="K77" s="123"/>
      <c r="L77" s="6"/>
      <c r="M77" s="6"/>
    </row>
    <row r="78" spans="2:13" s="6" customFormat="1" x14ac:dyDescent="0.2">
      <c r="B78" s="261" t="s">
        <v>124</v>
      </c>
      <c r="C78" s="264"/>
      <c r="D78" s="264"/>
      <c r="E78" s="315" t="str">
        <f>"Values in " &amp;CA_SST_currency &amp;CA_nunit_lab &amp;","</f>
        <v>Values in CHFm ,</v>
      </c>
      <c r="F78" s="141"/>
      <c r="G78" s="169"/>
      <c r="H78" s="170"/>
      <c r="I78" s="44"/>
      <c r="K78" s="123"/>
    </row>
    <row r="79" spans="2:13" s="6" customFormat="1" ht="13.5" thickBot="1" x14ac:dyDescent="0.25">
      <c r="B79" s="296"/>
      <c r="C79" s="267" t="s">
        <v>125</v>
      </c>
      <c r="D79" s="267" t="s">
        <v>126</v>
      </c>
      <c r="E79" s="316" t="s">
        <v>127</v>
      </c>
      <c r="F79" s="141"/>
      <c r="G79" s="172"/>
      <c r="H79" s="170"/>
      <c r="I79" s="44"/>
      <c r="K79" s="141"/>
    </row>
    <row r="80" spans="2:13" s="6" customFormat="1" x14ac:dyDescent="0.2">
      <c r="B80" s="173"/>
      <c r="C80" s="174" t="s">
        <v>128</v>
      </c>
      <c r="D80" s="174" t="s">
        <v>129</v>
      </c>
      <c r="E80" s="985">
        <f>G74-G67-G69</f>
        <v>0</v>
      </c>
      <c r="F80" s="175"/>
      <c r="G80" s="172"/>
      <c r="H80" s="170"/>
      <c r="I80" s="44"/>
      <c r="K80" s="123"/>
    </row>
    <row r="81" spans="1:73" s="6" customFormat="1" x14ac:dyDescent="0.2">
      <c r="B81" s="173"/>
      <c r="C81" s="166" t="s">
        <v>130</v>
      </c>
      <c r="D81" s="176" t="s">
        <v>131</v>
      </c>
      <c r="E81" s="986">
        <f>IF(ISBLANK(H73),1,H73)*G73+IF(ISBLANK(H75),1,H75)*G75-IF(ISBLANK(H68),1,H68)*G68-IF(ISBLANK(H70),1,H70)*G70</f>
        <v>0</v>
      </c>
      <c r="F81" s="141"/>
      <c r="G81" s="172"/>
      <c r="H81" s="170"/>
      <c r="I81" s="44"/>
      <c r="K81" s="123"/>
    </row>
    <row r="82" spans="1:73" s="6" customFormat="1" x14ac:dyDescent="0.2">
      <c r="B82" s="173"/>
      <c r="C82" s="166" t="s">
        <v>132</v>
      </c>
      <c r="D82" s="166" t="s">
        <v>133</v>
      </c>
      <c r="E82" s="987">
        <f>(G73+G75-G68-G70)-E81</f>
        <v>0</v>
      </c>
      <c r="F82" s="141"/>
      <c r="G82" s="172"/>
      <c r="H82" s="170"/>
      <c r="I82" s="44"/>
      <c r="K82" s="123"/>
    </row>
    <row r="83" spans="1:73" s="6" customFormat="1" x14ac:dyDescent="0.2">
      <c r="B83" s="173"/>
      <c r="C83" s="44"/>
      <c r="D83" s="44"/>
      <c r="E83" s="663"/>
      <c r="F83" s="141"/>
      <c r="G83" s="172"/>
      <c r="H83" s="170"/>
      <c r="I83" s="177"/>
      <c r="K83" s="123"/>
    </row>
    <row r="84" spans="1:73" ht="13.5" thickBot="1" x14ac:dyDescent="0.25">
      <c r="B84" s="127"/>
      <c r="C84" s="62"/>
      <c r="D84" s="178" t="s">
        <v>134</v>
      </c>
      <c r="E84" s="988">
        <f>SUM(E80:E82)</f>
        <v>0</v>
      </c>
      <c r="G84" s="170"/>
      <c r="H84" s="169"/>
      <c r="I84" s="179"/>
    </row>
    <row r="85" spans="1:73" x14ac:dyDescent="0.2">
      <c r="H85" s="123"/>
    </row>
    <row r="86" spans="1:73" x14ac:dyDescent="0.2">
      <c r="H86" s="123"/>
    </row>
    <row r="87" spans="1:73" s="140" customFormat="1" ht="15.75" x14ac:dyDescent="0.2">
      <c r="A87" s="569">
        <v>3</v>
      </c>
      <c r="B87" s="482" t="s">
        <v>368</v>
      </c>
      <c r="E87" s="195"/>
      <c r="F87" s="195"/>
      <c r="G87" s="195"/>
      <c r="H87" s="195"/>
    </row>
    <row r="88" spans="1:73" s="140" customFormat="1" x14ac:dyDescent="0.2">
      <c r="B88" s="206"/>
      <c r="E88" s="195"/>
      <c r="F88" s="195"/>
      <c r="G88" s="195"/>
      <c r="H88" s="195"/>
    </row>
    <row r="89" spans="1:73" s="5" customFormat="1" x14ac:dyDescent="0.2">
      <c r="B89" s="489" t="s">
        <v>135</v>
      </c>
      <c r="E89" s="158"/>
      <c r="F89" s="158"/>
      <c r="G89" s="158"/>
      <c r="H89" s="141"/>
      <c r="J89" s="44"/>
      <c r="K89" s="44"/>
    </row>
    <row r="90" spans="1:73" s="5" customFormat="1" x14ac:dyDescent="0.2">
      <c r="B90" s="489" t="s">
        <v>162</v>
      </c>
      <c r="E90" s="158"/>
      <c r="F90" s="158"/>
      <c r="G90" s="158"/>
      <c r="H90" s="141"/>
      <c r="J90" s="44"/>
      <c r="K90" s="44"/>
    </row>
    <row r="91" spans="1:73" s="5" customFormat="1" x14ac:dyDescent="0.2">
      <c r="B91" s="489" t="s">
        <v>136</v>
      </c>
      <c r="E91" s="158"/>
      <c r="F91" s="158"/>
      <c r="G91" s="158"/>
      <c r="H91" s="141"/>
      <c r="J91" s="44"/>
      <c r="K91" s="44"/>
    </row>
    <row r="92" spans="1:73" s="5" customFormat="1" x14ac:dyDescent="0.2">
      <c r="B92" s="489" t="s">
        <v>137</v>
      </c>
      <c r="E92" s="158"/>
      <c r="F92" s="158"/>
      <c r="G92" s="158"/>
      <c r="H92" s="141"/>
      <c r="J92" s="44"/>
      <c r="K92" s="44"/>
    </row>
    <row r="93" spans="1:73" ht="13.5" thickBot="1" x14ac:dyDescent="0.25">
      <c r="G93" s="160"/>
      <c r="H93" s="123"/>
      <c r="J93" s="6"/>
      <c r="K93" s="6"/>
    </row>
    <row r="94" spans="1:73" x14ac:dyDescent="0.2">
      <c r="D94" s="261" t="s">
        <v>369</v>
      </c>
      <c r="E94" s="262"/>
      <c r="F94" s="262"/>
      <c r="G94" s="264"/>
      <c r="H94" s="264"/>
      <c r="I94" s="264"/>
      <c r="J94" s="581" t="s">
        <v>376</v>
      </c>
      <c r="K94" s="264"/>
      <c r="L94" s="264"/>
      <c r="M94" s="264"/>
      <c r="N94" s="264"/>
      <c r="O94" s="264"/>
      <c r="P94" s="264"/>
      <c r="Q94" s="264"/>
      <c r="R94" s="264"/>
      <c r="S94" s="264"/>
      <c r="T94" s="264"/>
      <c r="U94" s="264"/>
      <c r="V94" s="264"/>
      <c r="W94" s="264"/>
      <c r="X94" s="264"/>
      <c r="Y94" s="264"/>
      <c r="Z94" s="264"/>
      <c r="AA94" s="264"/>
      <c r="AB94" s="264"/>
      <c r="AC94" s="264"/>
      <c r="AD94" s="264"/>
      <c r="AE94" s="264"/>
      <c r="AF94" s="264"/>
      <c r="AG94" s="264"/>
      <c r="AH94" s="264"/>
      <c r="AI94" s="264"/>
      <c r="AJ94" s="264"/>
      <c r="AK94" s="264"/>
      <c r="AL94" s="264"/>
      <c r="AM94" s="264"/>
      <c r="AN94" s="264"/>
      <c r="AO94" s="264"/>
      <c r="AP94" s="264"/>
      <c r="AQ94" s="264"/>
      <c r="AR94" s="264"/>
      <c r="AS94" s="264"/>
      <c r="AT94" s="264"/>
      <c r="AU94" s="264"/>
      <c r="AV94" s="264"/>
      <c r="AW94" s="264"/>
      <c r="AX94" s="262"/>
      <c r="AY94" s="264"/>
      <c r="AZ94" s="264"/>
      <c r="BA94" s="264"/>
      <c r="BB94" s="264"/>
      <c r="BC94" s="264"/>
      <c r="BD94" s="264"/>
      <c r="BE94" s="264"/>
      <c r="BF94" s="264"/>
      <c r="BG94" s="317"/>
      <c r="BH94" s="44"/>
      <c r="BI94" s="44"/>
      <c r="BJ94" s="44"/>
      <c r="BK94" s="44"/>
      <c r="BL94" s="44"/>
      <c r="BM94" s="44"/>
      <c r="BN94" s="44"/>
      <c r="BO94" s="44"/>
      <c r="BP94" s="44"/>
      <c r="BQ94" s="44"/>
      <c r="BR94" s="44"/>
      <c r="BS94" s="44"/>
      <c r="BT94" s="44"/>
      <c r="BU94" s="44"/>
    </row>
    <row r="95" spans="1:73" x14ac:dyDescent="0.2">
      <c r="D95" s="318" t="s">
        <v>138</v>
      </c>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319"/>
      <c r="BH95" s="44"/>
      <c r="BI95" s="44"/>
      <c r="BJ95" s="44"/>
      <c r="BK95" s="44"/>
      <c r="BL95" s="44"/>
      <c r="BM95" s="44"/>
      <c r="BN95" s="44"/>
      <c r="BO95" s="44"/>
      <c r="BP95" s="44"/>
      <c r="BQ95" s="44"/>
      <c r="BR95" s="44"/>
      <c r="BS95" s="44"/>
      <c r="BT95" s="44"/>
      <c r="BU95" s="44"/>
    </row>
    <row r="96" spans="1:73" x14ac:dyDescent="0.2">
      <c r="D96" s="318" t="s">
        <v>139</v>
      </c>
      <c r="E96" s="43"/>
      <c r="F96" s="43"/>
      <c r="G96" s="43"/>
      <c r="H96" s="43"/>
      <c r="I96" s="579" t="s">
        <v>348</v>
      </c>
      <c r="J96" s="43">
        <v>1</v>
      </c>
      <c r="K96" s="43">
        <f>J96+1</f>
        <v>2</v>
      </c>
      <c r="L96" s="43">
        <f t="shared" ref="L96:BG96" si="15">K96+1</f>
        <v>3</v>
      </c>
      <c r="M96" s="43">
        <f t="shared" si="15"/>
        <v>4</v>
      </c>
      <c r="N96" s="43">
        <f t="shared" si="15"/>
        <v>5</v>
      </c>
      <c r="O96" s="43">
        <f t="shared" si="15"/>
        <v>6</v>
      </c>
      <c r="P96" s="43">
        <f t="shared" si="15"/>
        <v>7</v>
      </c>
      <c r="Q96" s="43">
        <f t="shared" si="15"/>
        <v>8</v>
      </c>
      <c r="R96" s="43">
        <f t="shared" si="15"/>
        <v>9</v>
      </c>
      <c r="S96" s="43">
        <f t="shared" si="15"/>
        <v>10</v>
      </c>
      <c r="T96" s="43">
        <f t="shared" si="15"/>
        <v>11</v>
      </c>
      <c r="U96" s="43">
        <f t="shared" si="15"/>
        <v>12</v>
      </c>
      <c r="V96" s="43">
        <f t="shared" si="15"/>
        <v>13</v>
      </c>
      <c r="W96" s="43">
        <f t="shared" si="15"/>
        <v>14</v>
      </c>
      <c r="X96" s="43">
        <f t="shared" si="15"/>
        <v>15</v>
      </c>
      <c r="Y96" s="43">
        <f t="shared" si="15"/>
        <v>16</v>
      </c>
      <c r="Z96" s="43">
        <f t="shared" si="15"/>
        <v>17</v>
      </c>
      <c r="AA96" s="43">
        <f t="shared" si="15"/>
        <v>18</v>
      </c>
      <c r="AB96" s="43">
        <f t="shared" si="15"/>
        <v>19</v>
      </c>
      <c r="AC96" s="43">
        <f t="shared" si="15"/>
        <v>20</v>
      </c>
      <c r="AD96" s="43">
        <f t="shared" si="15"/>
        <v>21</v>
      </c>
      <c r="AE96" s="43">
        <f t="shared" si="15"/>
        <v>22</v>
      </c>
      <c r="AF96" s="43">
        <f t="shared" si="15"/>
        <v>23</v>
      </c>
      <c r="AG96" s="43">
        <f t="shared" si="15"/>
        <v>24</v>
      </c>
      <c r="AH96" s="43">
        <f t="shared" si="15"/>
        <v>25</v>
      </c>
      <c r="AI96" s="43">
        <f t="shared" si="15"/>
        <v>26</v>
      </c>
      <c r="AJ96" s="43">
        <f t="shared" si="15"/>
        <v>27</v>
      </c>
      <c r="AK96" s="43">
        <f t="shared" si="15"/>
        <v>28</v>
      </c>
      <c r="AL96" s="43">
        <f t="shared" si="15"/>
        <v>29</v>
      </c>
      <c r="AM96" s="43">
        <f t="shared" si="15"/>
        <v>30</v>
      </c>
      <c r="AN96" s="43">
        <f t="shared" si="15"/>
        <v>31</v>
      </c>
      <c r="AO96" s="43">
        <f t="shared" si="15"/>
        <v>32</v>
      </c>
      <c r="AP96" s="43">
        <f t="shared" si="15"/>
        <v>33</v>
      </c>
      <c r="AQ96" s="43">
        <f t="shared" si="15"/>
        <v>34</v>
      </c>
      <c r="AR96" s="43">
        <f t="shared" si="15"/>
        <v>35</v>
      </c>
      <c r="AS96" s="43">
        <f t="shared" si="15"/>
        <v>36</v>
      </c>
      <c r="AT96" s="43">
        <f t="shared" si="15"/>
        <v>37</v>
      </c>
      <c r="AU96" s="43">
        <f t="shared" si="15"/>
        <v>38</v>
      </c>
      <c r="AV96" s="43">
        <f t="shared" si="15"/>
        <v>39</v>
      </c>
      <c r="AW96" s="43">
        <f t="shared" si="15"/>
        <v>40</v>
      </c>
      <c r="AX96" s="43">
        <f t="shared" si="15"/>
        <v>41</v>
      </c>
      <c r="AY96" s="43">
        <f t="shared" si="15"/>
        <v>42</v>
      </c>
      <c r="AZ96" s="43">
        <f t="shared" si="15"/>
        <v>43</v>
      </c>
      <c r="BA96" s="43">
        <f t="shared" si="15"/>
        <v>44</v>
      </c>
      <c r="BB96" s="43">
        <f t="shared" si="15"/>
        <v>45</v>
      </c>
      <c r="BC96" s="43">
        <f t="shared" si="15"/>
        <v>46</v>
      </c>
      <c r="BD96" s="43">
        <f t="shared" si="15"/>
        <v>47</v>
      </c>
      <c r="BE96" s="43">
        <f t="shared" si="15"/>
        <v>48</v>
      </c>
      <c r="BF96" s="43">
        <f t="shared" si="15"/>
        <v>49</v>
      </c>
      <c r="BG96" s="319">
        <f t="shared" si="15"/>
        <v>50</v>
      </c>
      <c r="BH96" s="44"/>
      <c r="BI96" s="44"/>
      <c r="BJ96" s="44"/>
      <c r="BK96" s="44"/>
      <c r="BL96" s="44"/>
      <c r="BM96" s="44"/>
      <c r="BN96" s="44"/>
      <c r="BO96" s="44"/>
      <c r="BP96" s="44"/>
      <c r="BQ96" s="44"/>
      <c r="BR96" s="44"/>
      <c r="BS96" s="44"/>
      <c r="BT96" s="44"/>
      <c r="BU96" s="44"/>
    </row>
    <row r="97" spans="4:73" ht="65.25" customHeight="1" x14ac:dyDescent="0.2">
      <c r="D97" s="584"/>
      <c r="E97" s="585" t="s">
        <v>140</v>
      </c>
      <c r="F97" s="586" t="s">
        <v>141</v>
      </c>
      <c r="G97" s="587" t="str">
        <f>"Auxiliary outstanding BE at "&amp;$D$23&amp;", undiscounted in " &amp;CA_SST_currency &amp;CA_nunit_lab</f>
        <v xml:space="preserve">Auxiliary outstanding BE at 31.12.2024, undiscounted in CHFm </v>
      </c>
      <c r="H97" s="275" t="s">
        <v>142</v>
      </c>
      <c r="I97" s="580" t="s">
        <v>413</v>
      </c>
      <c r="J97" s="588">
        <f>$D$22+J96-1</f>
        <v>2025</v>
      </c>
      <c r="K97" s="588">
        <f t="shared" ref="K97:AW97" si="16">$D$22+K96-1</f>
        <v>2026</v>
      </c>
      <c r="L97" s="588">
        <f t="shared" si="16"/>
        <v>2027</v>
      </c>
      <c r="M97" s="588">
        <f t="shared" si="16"/>
        <v>2028</v>
      </c>
      <c r="N97" s="588">
        <f t="shared" si="16"/>
        <v>2029</v>
      </c>
      <c r="O97" s="588">
        <f t="shared" si="16"/>
        <v>2030</v>
      </c>
      <c r="P97" s="588">
        <f t="shared" si="16"/>
        <v>2031</v>
      </c>
      <c r="Q97" s="588">
        <f>$D$22+Q96-1</f>
        <v>2032</v>
      </c>
      <c r="R97" s="588">
        <f t="shared" si="16"/>
        <v>2033</v>
      </c>
      <c r="S97" s="588">
        <f t="shared" si="16"/>
        <v>2034</v>
      </c>
      <c r="T97" s="588">
        <f t="shared" si="16"/>
        <v>2035</v>
      </c>
      <c r="U97" s="588">
        <f t="shared" si="16"/>
        <v>2036</v>
      </c>
      <c r="V97" s="588">
        <f t="shared" si="16"/>
        <v>2037</v>
      </c>
      <c r="W97" s="588">
        <f t="shared" si="16"/>
        <v>2038</v>
      </c>
      <c r="X97" s="588">
        <f t="shared" si="16"/>
        <v>2039</v>
      </c>
      <c r="Y97" s="588">
        <f t="shared" si="16"/>
        <v>2040</v>
      </c>
      <c r="Z97" s="588">
        <f t="shared" si="16"/>
        <v>2041</v>
      </c>
      <c r="AA97" s="588">
        <f t="shared" si="16"/>
        <v>2042</v>
      </c>
      <c r="AB97" s="588">
        <f t="shared" si="16"/>
        <v>2043</v>
      </c>
      <c r="AC97" s="588">
        <f t="shared" si="16"/>
        <v>2044</v>
      </c>
      <c r="AD97" s="588">
        <f t="shared" si="16"/>
        <v>2045</v>
      </c>
      <c r="AE97" s="588">
        <f t="shared" si="16"/>
        <v>2046</v>
      </c>
      <c r="AF97" s="588">
        <f t="shared" si="16"/>
        <v>2047</v>
      </c>
      <c r="AG97" s="588">
        <f t="shared" si="16"/>
        <v>2048</v>
      </c>
      <c r="AH97" s="588">
        <f t="shared" si="16"/>
        <v>2049</v>
      </c>
      <c r="AI97" s="588">
        <f t="shared" si="16"/>
        <v>2050</v>
      </c>
      <c r="AJ97" s="588">
        <f t="shared" si="16"/>
        <v>2051</v>
      </c>
      <c r="AK97" s="588">
        <f t="shared" si="16"/>
        <v>2052</v>
      </c>
      <c r="AL97" s="588">
        <f t="shared" si="16"/>
        <v>2053</v>
      </c>
      <c r="AM97" s="588">
        <f t="shared" si="16"/>
        <v>2054</v>
      </c>
      <c r="AN97" s="588">
        <f t="shared" si="16"/>
        <v>2055</v>
      </c>
      <c r="AO97" s="588">
        <f t="shared" si="16"/>
        <v>2056</v>
      </c>
      <c r="AP97" s="588">
        <f t="shared" si="16"/>
        <v>2057</v>
      </c>
      <c r="AQ97" s="588">
        <f t="shared" si="16"/>
        <v>2058</v>
      </c>
      <c r="AR97" s="588">
        <f t="shared" si="16"/>
        <v>2059</v>
      </c>
      <c r="AS97" s="588">
        <f t="shared" si="16"/>
        <v>2060</v>
      </c>
      <c r="AT97" s="588">
        <f t="shared" si="16"/>
        <v>2061</v>
      </c>
      <c r="AU97" s="588">
        <f t="shared" si="16"/>
        <v>2062</v>
      </c>
      <c r="AV97" s="588">
        <f t="shared" si="16"/>
        <v>2063</v>
      </c>
      <c r="AW97" s="588">
        <f t="shared" si="16"/>
        <v>2064</v>
      </c>
      <c r="AX97" s="588">
        <f>$D$22+AX96-1</f>
        <v>2065</v>
      </c>
      <c r="AY97" s="588">
        <f t="shared" ref="AY97:BD97" si="17">$D$22+AY96-1</f>
        <v>2066</v>
      </c>
      <c r="AZ97" s="588">
        <f t="shared" si="17"/>
        <v>2067</v>
      </c>
      <c r="BA97" s="588">
        <f t="shared" si="17"/>
        <v>2068</v>
      </c>
      <c r="BB97" s="588">
        <f t="shared" si="17"/>
        <v>2069</v>
      </c>
      <c r="BC97" s="588">
        <f t="shared" si="17"/>
        <v>2070</v>
      </c>
      <c r="BD97" s="588">
        <f t="shared" si="17"/>
        <v>2071</v>
      </c>
      <c r="BE97" s="588">
        <f>$D$22+BE96-1</f>
        <v>2072</v>
      </c>
      <c r="BF97" s="588">
        <f t="shared" ref="BF97:BG97" si="18">$D$22+BF96-1</f>
        <v>2073</v>
      </c>
      <c r="BG97" s="589">
        <f t="shared" si="18"/>
        <v>2074</v>
      </c>
      <c r="BH97" s="183"/>
      <c r="BI97" s="183"/>
      <c r="BJ97" s="183"/>
      <c r="BK97" s="183"/>
      <c r="BL97" s="183"/>
      <c r="BM97" s="183"/>
      <c r="BN97" s="183"/>
      <c r="BO97" s="183"/>
      <c r="BP97" s="183"/>
      <c r="BQ97" s="183"/>
      <c r="BR97" s="183"/>
      <c r="BS97" s="183"/>
      <c r="BT97" s="183"/>
      <c r="BU97" s="183"/>
    </row>
    <row r="98" spans="4:73" x14ac:dyDescent="0.2">
      <c r="D98" s="1097" t="s">
        <v>371</v>
      </c>
      <c r="E98" s="184" t="s">
        <v>2</v>
      </c>
      <c r="F98" s="788" t="str">
        <f>IF(H98="","",SUMPRODUCT(CA_prescribed_parameters!C19:AZ19,J98:BG98))</f>
        <v/>
      </c>
      <c r="G98" s="989">
        <f>SUMIF($E$177:$E$201,$E98,G$177:G$201)</f>
        <v>0</v>
      </c>
      <c r="H98" s="590" t="str">
        <f t="shared" ref="H98:H112" si="19">IF(SUM(J98:BG98)&lt;&gt;0,SUM(J98:BG98),"")</f>
        <v/>
      </c>
      <c r="I98" s="5"/>
      <c r="J98" s="666">
        <f t="shared" ref="J98:S102" si="20">IF($G98&lt;&gt;0,SUMIF($E$177:$E$201,$E98,J$177:J$201)/$G98,0)</f>
        <v>0</v>
      </c>
      <c r="K98" s="666">
        <f t="shared" si="20"/>
        <v>0</v>
      </c>
      <c r="L98" s="666">
        <f t="shared" si="20"/>
        <v>0</v>
      </c>
      <c r="M98" s="666">
        <f t="shared" si="20"/>
        <v>0</v>
      </c>
      <c r="N98" s="666">
        <f t="shared" si="20"/>
        <v>0</v>
      </c>
      <c r="O98" s="666">
        <f t="shared" si="20"/>
        <v>0</v>
      </c>
      <c r="P98" s="666">
        <f t="shared" si="20"/>
        <v>0</v>
      </c>
      <c r="Q98" s="666">
        <f t="shared" si="20"/>
        <v>0</v>
      </c>
      <c r="R98" s="666">
        <f t="shared" si="20"/>
        <v>0</v>
      </c>
      <c r="S98" s="666">
        <f t="shared" si="20"/>
        <v>0</v>
      </c>
      <c r="T98" s="666">
        <f t="shared" ref="T98:AC102" si="21">IF($G98&lt;&gt;0,SUMIF($E$177:$E$201,$E98,T$177:T$201)/$G98,0)</f>
        <v>0</v>
      </c>
      <c r="U98" s="666">
        <f t="shared" si="21"/>
        <v>0</v>
      </c>
      <c r="V98" s="666">
        <f t="shared" si="21"/>
        <v>0</v>
      </c>
      <c r="W98" s="666">
        <f t="shared" si="21"/>
        <v>0</v>
      </c>
      <c r="X98" s="666">
        <f t="shared" si="21"/>
        <v>0</v>
      </c>
      <c r="Y98" s="666">
        <f t="shared" si="21"/>
        <v>0</v>
      </c>
      <c r="Z98" s="666">
        <f t="shared" si="21"/>
        <v>0</v>
      </c>
      <c r="AA98" s="666">
        <f t="shared" si="21"/>
        <v>0</v>
      </c>
      <c r="AB98" s="666">
        <f t="shared" si="21"/>
        <v>0</v>
      </c>
      <c r="AC98" s="666">
        <f t="shared" si="21"/>
        <v>0</v>
      </c>
      <c r="AD98" s="666">
        <f t="shared" ref="AD98:AM102" si="22">IF($G98&lt;&gt;0,SUMIF($E$177:$E$201,$E98,AD$177:AD$201)/$G98,0)</f>
        <v>0</v>
      </c>
      <c r="AE98" s="666">
        <f t="shared" si="22"/>
        <v>0</v>
      </c>
      <c r="AF98" s="666">
        <f t="shared" si="22"/>
        <v>0</v>
      </c>
      <c r="AG98" s="666">
        <f t="shared" si="22"/>
        <v>0</v>
      </c>
      <c r="AH98" s="666">
        <f t="shared" si="22"/>
        <v>0</v>
      </c>
      <c r="AI98" s="666">
        <f t="shared" si="22"/>
        <v>0</v>
      </c>
      <c r="AJ98" s="666">
        <f t="shared" si="22"/>
        <v>0</v>
      </c>
      <c r="AK98" s="666">
        <f t="shared" si="22"/>
        <v>0</v>
      </c>
      <c r="AL98" s="666">
        <f t="shared" si="22"/>
        <v>0</v>
      </c>
      <c r="AM98" s="666">
        <f t="shared" si="22"/>
        <v>0</v>
      </c>
      <c r="AN98" s="666">
        <f t="shared" ref="AN98:AW102" si="23">IF($G98&lt;&gt;0,SUMIF($E$177:$E$201,$E98,AN$177:AN$201)/$G98,0)</f>
        <v>0</v>
      </c>
      <c r="AO98" s="666">
        <f t="shared" si="23"/>
        <v>0</v>
      </c>
      <c r="AP98" s="666">
        <f t="shared" si="23"/>
        <v>0</v>
      </c>
      <c r="AQ98" s="666">
        <f t="shared" si="23"/>
        <v>0</v>
      </c>
      <c r="AR98" s="666">
        <f t="shared" si="23"/>
        <v>0</v>
      </c>
      <c r="AS98" s="666">
        <f t="shared" si="23"/>
        <v>0</v>
      </c>
      <c r="AT98" s="666">
        <f t="shared" si="23"/>
        <v>0</v>
      </c>
      <c r="AU98" s="666">
        <f t="shared" si="23"/>
        <v>0</v>
      </c>
      <c r="AV98" s="666">
        <f t="shared" si="23"/>
        <v>0</v>
      </c>
      <c r="AW98" s="816">
        <f t="shared" si="23"/>
        <v>0</v>
      </c>
      <c r="AX98" s="666">
        <f t="shared" ref="AX98:BG102" si="24">IF($G98&lt;&gt;0,SUMIF($E$177:$E$201,$E98,AX$177:AX$201)/$G98,0)</f>
        <v>0</v>
      </c>
      <c r="AY98" s="666">
        <f t="shared" si="24"/>
        <v>0</v>
      </c>
      <c r="AZ98" s="666">
        <f t="shared" si="24"/>
        <v>0</v>
      </c>
      <c r="BA98" s="666">
        <f t="shared" si="24"/>
        <v>0</v>
      </c>
      <c r="BB98" s="666">
        <f t="shared" si="24"/>
        <v>0</v>
      </c>
      <c r="BC98" s="666">
        <f t="shared" si="24"/>
        <v>0</v>
      </c>
      <c r="BD98" s="666">
        <f t="shared" si="24"/>
        <v>0</v>
      </c>
      <c r="BE98" s="666">
        <f t="shared" si="24"/>
        <v>0</v>
      </c>
      <c r="BF98" s="666">
        <f t="shared" si="24"/>
        <v>0</v>
      </c>
      <c r="BG98" s="817">
        <f t="shared" si="24"/>
        <v>0</v>
      </c>
      <c r="BH98" s="136"/>
      <c r="BI98" s="136"/>
      <c r="BJ98" s="136"/>
      <c r="BK98" s="136"/>
      <c r="BL98" s="136"/>
      <c r="BM98" s="136"/>
      <c r="BN98" s="136"/>
      <c r="BO98" s="136"/>
      <c r="BP98" s="136"/>
      <c r="BQ98" s="136"/>
      <c r="BR98" s="136"/>
      <c r="BS98" s="136"/>
      <c r="BT98" s="136"/>
      <c r="BU98" s="136"/>
    </row>
    <row r="99" spans="4:73" x14ac:dyDescent="0.2">
      <c r="D99" s="1098"/>
      <c r="E99" s="184" t="s">
        <v>3</v>
      </c>
      <c r="F99" s="788" t="str">
        <f>IF(H99="","",SUMPRODUCT(CA_prescribed_parameters!C20:AZ20,J99:BG99))</f>
        <v/>
      </c>
      <c r="G99" s="989">
        <f>SUMIF($E$177:$E$201,$E99,G$177:G$201)</f>
        <v>0</v>
      </c>
      <c r="H99" s="590" t="str">
        <f t="shared" si="19"/>
        <v/>
      </c>
      <c r="I99" s="5"/>
      <c r="J99" s="666">
        <f t="shared" si="20"/>
        <v>0</v>
      </c>
      <c r="K99" s="666">
        <f t="shared" si="20"/>
        <v>0</v>
      </c>
      <c r="L99" s="666">
        <f t="shared" si="20"/>
        <v>0</v>
      </c>
      <c r="M99" s="666">
        <f t="shared" si="20"/>
        <v>0</v>
      </c>
      <c r="N99" s="666">
        <f t="shared" si="20"/>
        <v>0</v>
      </c>
      <c r="O99" s="666">
        <f t="shared" si="20"/>
        <v>0</v>
      </c>
      <c r="P99" s="666">
        <f t="shared" si="20"/>
        <v>0</v>
      </c>
      <c r="Q99" s="666">
        <f t="shared" si="20"/>
        <v>0</v>
      </c>
      <c r="R99" s="666">
        <f t="shared" si="20"/>
        <v>0</v>
      </c>
      <c r="S99" s="666">
        <f t="shared" si="20"/>
        <v>0</v>
      </c>
      <c r="T99" s="666">
        <f t="shared" si="21"/>
        <v>0</v>
      </c>
      <c r="U99" s="666">
        <f t="shared" si="21"/>
        <v>0</v>
      </c>
      <c r="V99" s="666">
        <f t="shared" si="21"/>
        <v>0</v>
      </c>
      <c r="W99" s="666">
        <f t="shared" si="21"/>
        <v>0</v>
      </c>
      <c r="X99" s="666">
        <f t="shared" si="21"/>
        <v>0</v>
      </c>
      <c r="Y99" s="666">
        <f t="shared" si="21"/>
        <v>0</v>
      </c>
      <c r="Z99" s="666">
        <f t="shared" si="21"/>
        <v>0</v>
      </c>
      <c r="AA99" s="666">
        <f t="shared" si="21"/>
        <v>0</v>
      </c>
      <c r="AB99" s="666">
        <f t="shared" si="21"/>
        <v>0</v>
      </c>
      <c r="AC99" s="666">
        <f t="shared" si="21"/>
        <v>0</v>
      </c>
      <c r="AD99" s="666">
        <f t="shared" si="22"/>
        <v>0</v>
      </c>
      <c r="AE99" s="666">
        <f t="shared" si="22"/>
        <v>0</v>
      </c>
      <c r="AF99" s="666">
        <f t="shared" si="22"/>
        <v>0</v>
      </c>
      <c r="AG99" s="666">
        <f t="shared" si="22"/>
        <v>0</v>
      </c>
      <c r="AH99" s="666">
        <f t="shared" si="22"/>
        <v>0</v>
      </c>
      <c r="AI99" s="666">
        <f t="shared" si="22"/>
        <v>0</v>
      </c>
      <c r="AJ99" s="666">
        <f t="shared" si="22"/>
        <v>0</v>
      </c>
      <c r="AK99" s="666">
        <f t="shared" si="22"/>
        <v>0</v>
      </c>
      <c r="AL99" s="666">
        <f t="shared" si="22"/>
        <v>0</v>
      </c>
      <c r="AM99" s="666">
        <f t="shared" si="22"/>
        <v>0</v>
      </c>
      <c r="AN99" s="666">
        <f t="shared" si="23"/>
        <v>0</v>
      </c>
      <c r="AO99" s="666">
        <f t="shared" si="23"/>
        <v>0</v>
      </c>
      <c r="AP99" s="666">
        <f t="shared" si="23"/>
        <v>0</v>
      </c>
      <c r="AQ99" s="666">
        <f t="shared" si="23"/>
        <v>0</v>
      </c>
      <c r="AR99" s="666">
        <f t="shared" si="23"/>
        <v>0</v>
      </c>
      <c r="AS99" s="666">
        <f t="shared" si="23"/>
        <v>0</v>
      </c>
      <c r="AT99" s="666">
        <f t="shared" si="23"/>
        <v>0</v>
      </c>
      <c r="AU99" s="666">
        <f t="shared" si="23"/>
        <v>0</v>
      </c>
      <c r="AV99" s="666">
        <f t="shared" si="23"/>
        <v>0</v>
      </c>
      <c r="AW99" s="816">
        <f t="shared" si="23"/>
        <v>0</v>
      </c>
      <c r="AX99" s="666">
        <f t="shared" si="24"/>
        <v>0</v>
      </c>
      <c r="AY99" s="666">
        <f t="shared" si="24"/>
        <v>0</v>
      </c>
      <c r="AZ99" s="666">
        <f t="shared" si="24"/>
        <v>0</v>
      </c>
      <c r="BA99" s="666">
        <f t="shared" si="24"/>
        <v>0</v>
      </c>
      <c r="BB99" s="666">
        <f t="shared" si="24"/>
        <v>0</v>
      </c>
      <c r="BC99" s="666">
        <f t="shared" si="24"/>
        <v>0</v>
      </c>
      <c r="BD99" s="666">
        <f t="shared" si="24"/>
        <v>0</v>
      </c>
      <c r="BE99" s="666">
        <f t="shared" si="24"/>
        <v>0</v>
      </c>
      <c r="BF99" s="666">
        <f t="shared" si="24"/>
        <v>0</v>
      </c>
      <c r="BG99" s="817">
        <f t="shared" si="24"/>
        <v>0</v>
      </c>
      <c r="BH99" s="136"/>
      <c r="BI99" s="136"/>
      <c r="BJ99" s="136"/>
      <c r="BK99" s="136"/>
      <c r="BL99" s="136"/>
      <c r="BM99" s="136"/>
      <c r="BN99" s="136"/>
      <c r="BO99" s="136"/>
      <c r="BP99" s="136"/>
      <c r="BQ99" s="136"/>
      <c r="BR99" s="136"/>
      <c r="BS99" s="136"/>
      <c r="BT99" s="136"/>
      <c r="BU99" s="136"/>
    </row>
    <row r="100" spans="4:73" x14ac:dyDescent="0.2">
      <c r="D100" s="1098"/>
      <c r="E100" s="184" t="s">
        <v>4</v>
      </c>
      <c r="F100" s="788" t="str">
        <f>IF(H100="","",SUMPRODUCT(CA_prescribed_parameters!C21:AZ21,J100:BG100))</f>
        <v/>
      </c>
      <c r="G100" s="989">
        <f>SUMIF($E$177:$E$201,$E100,G$177:G$201)</f>
        <v>0</v>
      </c>
      <c r="H100" s="590" t="str">
        <f t="shared" si="19"/>
        <v/>
      </c>
      <c r="I100" s="5"/>
      <c r="J100" s="666">
        <f t="shared" si="20"/>
        <v>0</v>
      </c>
      <c r="K100" s="666">
        <f t="shared" si="20"/>
        <v>0</v>
      </c>
      <c r="L100" s="666">
        <f t="shared" si="20"/>
        <v>0</v>
      </c>
      <c r="M100" s="666">
        <f t="shared" si="20"/>
        <v>0</v>
      </c>
      <c r="N100" s="666">
        <f t="shared" si="20"/>
        <v>0</v>
      </c>
      <c r="O100" s="666">
        <f t="shared" si="20"/>
        <v>0</v>
      </c>
      <c r="P100" s="666">
        <f t="shared" si="20"/>
        <v>0</v>
      </c>
      <c r="Q100" s="666">
        <f t="shared" si="20"/>
        <v>0</v>
      </c>
      <c r="R100" s="666">
        <f t="shared" si="20"/>
        <v>0</v>
      </c>
      <c r="S100" s="666">
        <f t="shared" si="20"/>
        <v>0</v>
      </c>
      <c r="T100" s="666">
        <f t="shared" si="21"/>
        <v>0</v>
      </c>
      <c r="U100" s="666">
        <f t="shared" si="21"/>
        <v>0</v>
      </c>
      <c r="V100" s="666">
        <f t="shared" si="21"/>
        <v>0</v>
      </c>
      <c r="W100" s="666">
        <f t="shared" si="21"/>
        <v>0</v>
      </c>
      <c r="X100" s="666">
        <f t="shared" si="21"/>
        <v>0</v>
      </c>
      <c r="Y100" s="666">
        <f t="shared" si="21"/>
        <v>0</v>
      </c>
      <c r="Z100" s="666">
        <f t="shared" si="21"/>
        <v>0</v>
      </c>
      <c r="AA100" s="666">
        <f t="shared" si="21"/>
        <v>0</v>
      </c>
      <c r="AB100" s="666">
        <f t="shared" si="21"/>
        <v>0</v>
      </c>
      <c r="AC100" s="666">
        <f t="shared" si="21"/>
        <v>0</v>
      </c>
      <c r="AD100" s="666">
        <f t="shared" si="22"/>
        <v>0</v>
      </c>
      <c r="AE100" s="666">
        <f t="shared" si="22"/>
        <v>0</v>
      </c>
      <c r="AF100" s="666">
        <f t="shared" si="22"/>
        <v>0</v>
      </c>
      <c r="AG100" s="666">
        <f t="shared" si="22"/>
        <v>0</v>
      </c>
      <c r="AH100" s="666">
        <f t="shared" si="22"/>
        <v>0</v>
      </c>
      <c r="AI100" s="666">
        <f t="shared" si="22"/>
        <v>0</v>
      </c>
      <c r="AJ100" s="666">
        <f t="shared" si="22"/>
        <v>0</v>
      </c>
      <c r="AK100" s="666">
        <f t="shared" si="22"/>
        <v>0</v>
      </c>
      <c r="AL100" s="666">
        <f t="shared" si="22"/>
        <v>0</v>
      </c>
      <c r="AM100" s="666">
        <f t="shared" si="22"/>
        <v>0</v>
      </c>
      <c r="AN100" s="666">
        <f t="shared" si="23"/>
        <v>0</v>
      </c>
      <c r="AO100" s="666">
        <f t="shared" si="23"/>
        <v>0</v>
      </c>
      <c r="AP100" s="666">
        <f t="shared" si="23"/>
        <v>0</v>
      </c>
      <c r="AQ100" s="666">
        <f t="shared" si="23"/>
        <v>0</v>
      </c>
      <c r="AR100" s="666">
        <f t="shared" si="23"/>
        <v>0</v>
      </c>
      <c r="AS100" s="666">
        <f t="shared" si="23"/>
        <v>0</v>
      </c>
      <c r="AT100" s="666">
        <f t="shared" si="23"/>
        <v>0</v>
      </c>
      <c r="AU100" s="666">
        <f t="shared" si="23"/>
        <v>0</v>
      </c>
      <c r="AV100" s="666">
        <f t="shared" si="23"/>
        <v>0</v>
      </c>
      <c r="AW100" s="816">
        <f t="shared" si="23"/>
        <v>0</v>
      </c>
      <c r="AX100" s="666">
        <f t="shared" si="24"/>
        <v>0</v>
      </c>
      <c r="AY100" s="666">
        <f t="shared" si="24"/>
        <v>0</v>
      </c>
      <c r="AZ100" s="666">
        <f t="shared" si="24"/>
        <v>0</v>
      </c>
      <c r="BA100" s="666">
        <f t="shared" si="24"/>
        <v>0</v>
      </c>
      <c r="BB100" s="666">
        <f t="shared" si="24"/>
        <v>0</v>
      </c>
      <c r="BC100" s="666">
        <f t="shared" si="24"/>
        <v>0</v>
      </c>
      <c r="BD100" s="666">
        <f t="shared" si="24"/>
        <v>0</v>
      </c>
      <c r="BE100" s="666">
        <f t="shared" si="24"/>
        <v>0</v>
      </c>
      <c r="BF100" s="666">
        <f t="shared" si="24"/>
        <v>0</v>
      </c>
      <c r="BG100" s="817">
        <f t="shared" si="24"/>
        <v>0</v>
      </c>
      <c r="BH100" s="136"/>
      <c r="BI100" s="136"/>
      <c r="BJ100" s="136"/>
      <c r="BK100" s="136"/>
      <c r="BL100" s="136"/>
      <c r="BM100" s="136"/>
      <c r="BN100" s="136"/>
      <c r="BO100" s="136"/>
      <c r="BP100" s="136"/>
      <c r="BQ100" s="136"/>
      <c r="BR100" s="136"/>
      <c r="BS100" s="136"/>
      <c r="BT100" s="136"/>
      <c r="BU100" s="136"/>
    </row>
    <row r="101" spans="4:73" x14ac:dyDescent="0.2">
      <c r="D101" s="1098"/>
      <c r="E101" s="184" t="s">
        <v>5</v>
      </c>
      <c r="F101" s="788" t="str">
        <f>IF(H101="","",SUMPRODUCT(CA_prescribed_parameters!C22:AZ22,J101:BG101))</f>
        <v/>
      </c>
      <c r="G101" s="989">
        <f>SUMIF($E$177:$E$201,$E101,G$177:G$201)</f>
        <v>0</v>
      </c>
      <c r="H101" s="590" t="str">
        <f t="shared" si="19"/>
        <v/>
      </c>
      <c r="I101" s="5"/>
      <c r="J101" s="666">
        <f t="shared" si="20"/>
        <v>0</v>
      </c>
      <c r="K101" s="666">
        <f t="shared" si="20"/>
        <v>0</v>
      </c>
      <c r="L101" s="666">
        <f t="shared" si="20"/>
        <v>0</v>
      </c>
      <c r="M101" s="666">
        <f t="shared" si="20"/>
        <v>0</v>
      </c>
      <c r="N101" s="666">
        <f t="shared" si="20"/>
        <v>0</v>
      </c>
      <c r="O101" s="666">
        <f t="shared" si="20"/>
        <v>0</v>
      </c>
      <c r="P101" s="666">
        <f t="shared" si="20"/>
        <v>0</v>
      </c>
      <c r="Q101" s="666">
        <f t="shared" si="20"/>
        <v>0</v>
      </c>
      <c r="R101" s="666">
        <f t="shared" si="20"/>
        <v>0</v>
      </c>
      <c r="S101" s="666">
        <f t="shared" si="20"/>
        <v>0</v>
      </c>
      <c r="T101" s="666">
        <f t="shared" si="21"/>
        <v>0</v>
      </c>
      <c r="U101" s="666">
        <f t="shared" si="21"/>
        <v>0</v>
      </c>
      <c r="V101" s="666">
        <f t="shared" si="21"/>
        <v>0</v>
      </c>
      <c r="W101" s="666">
        <f t="shared" si="21"/>
        <v>0</v>
      </c>
      <c r="X101" s="666">
        <f t="shared" si="21"/>
        <v>0</v>
      </c>
      <c r="Y101" s="666">
        <f t="shared" si="21"/>
        <v>0</v>
      </c>
      <c r="Z101" s="666">
        <f t="shared" si="21"/>
        <v>0</v>
      </c>
      <c r="AA101" s="666">
        <f t="shared" si="21"/>
        <v>0</v>
      </c>
      <c r="AB101" s="666">
        <f t="shared" si="21"/>
        <v>0</v>
      </c>
      <c r="AC101" s="666">
        <f t="shared" si="21"/>
        <v>0</v>
      </c>
      <c r="AD101" s="666">
        <f t="shared" si="22"/>
        <v>0</v>
      </c>
      <c r="AE101" s="666">
        <f t="shared" si="22"/>
        <v>0</v>
      </c>
      <c r="AF101" s="666">
        <f t="shared" si="22"/>
        <v>0</v>
      </c>
      <c r="AG101" s="666">
        <f t="shared" si="22"/>
        <v>0</v>
      </c>
      <c r="AH101" s="666">
        <f t="shared" si="22"/>
        <v>0</v>
      </c>
      <c r="AI101" s="666">
        <f t="shared" si="22"/>
        <v>0</v>
      </c>
      <c r="AJ101" s="666">
        <f t="shared" si="22"/>
        <v>0</v>
      </c>
      <c r="AK101" s="666">
        <f t="shared" si="22"/>
        <v>0</v>
      </c>
      <c r="AL101" s="666">
        <f t="shared" si="22"/>
        <v>0</v>
      </c>
      <c r="AM101" s="666">
        <f t="shared" si="22"/>
        <v>0</v>
      </c>
      <c r="AN101" s="666">
        <f t="shared" si="23"/>
        <v>0</v>
      </c>
      <c r="AO101" s="666">
        <f t="shared" si="23"/>
        <v>0</v>
      </c>
      <c r="AP101" s="666">
        <f t="shared" si="23"/>
        <v>0</v>
      </c>
      <c r="AQ101" s="666">
        <f t="shared" si="23"/>
        <v>0</v>
      </c>
      <c r="AR101" s="666">
        <f t="shared" si="23"/>
        <v>0</v>
      </c>
      <c r="AS101" s="666">
        <f t="shared" si="23"/>
        <v>0</v>
      </c>
      <c r="AT101" s="666">
        <f t="shared" si="23"/>
        <v>0</v>
      </c>
      <c r="AU101" s="666">
        <f t="shared" si="23"/>
        <v>0</v>
      </c>
      <c r="AV101" s="666">
        <f t="shared" si="23"/>
        <v>0</v>
      </c>
      <c r="AW101" s="816">
        <f t="shared" si="23"/>
        <v>0</v>
      </c>
      <c r="AX101" s="666">
        <f t="shared" si="24"/>
        <v>0</v>
      </c>
      <c r="AY101" s="666">
        <f t="shared" si="24"/>
        <v>0</v>
      </c>
      <c r="AZ101" s="666">
        <f t="shared" si="24"/>
        <v>0</v>
      </c>
      <c r="BA101" s="666">
        <f t="shared" si="24"/>
        <v>0</v>
      </c>
      <c r="BB101" s="666">
        <f t="shared" si="24"/>
        <v>0</v>
      </c>
      <c r="BC101" s="666">
        <f t="shared" si="24"/>
        <v>0</v>
      </c>
      <c r="BD101" s="666">
        <f t="shared" si="24"/>
        <v>0</v>
      </c>
      <c r="BE101" s="666">
        <f t="shared" si="24"/>
        <v>0</v>
      </c>
      <c r="BF101" s="666">
        <f t="shared" si="24"/>
        <v>0</v>
      </c>
      <c r="BG101" s="817">
        <f t="shared" si="24"/>
        <v>0</v>
      </c>
      <c r="BH101" s="136"/>
      <c r="BI101" s="136"/>
      <c r="BJ101" s="136"/>
      <c r="BK101" s="136"/>
      <c r="BL101" s="136"/>
      <c r="BM101" s="136"/>
      <c r="BN101" s="136"/>
      <c r="BO101" s="136"/>
      <c r="BP101" s="136"/>
      <c r="BQ101" s="136"/>
      <c r="BR101" s="136"/>
      <c r="BS101" s="136"/>
      <c r="BT101" s="136"/>
      <c r="BU101" s="136"/>
    </row>
    <row r="102" spans="4:73" ht="13.5" thickBot="1" x14ac:dyDescent="0.25">
      <c r="D102" s="1099"/>
      <c r="E102" s="185" t="s">
        <v>232</v>
      </c>
      <c r="F102" s="815" t="str">
        <f>IF(H102="","",SUMPRODUCT(CA_prescribed_parameters!C23:AZ23,J102:BG102))</f>
        <v/>
      </c>
      <c r="G102" s="990">
        <f>SUMIF($E$177:$E$201,$E102,G$177:G$201)</f>
        <v>0</v>
      </c>
      <c r="H102" s="591" t="str">
        <f t="shared" si="19"/>
        <v/>
      </c>
      <c r="I102" s="62"/>
      <c r="J102" s="668">
        <f t="shared" si="20"/>
        <v>0</v>
      </c>
      <c r="K102" s="668">
        <f t="shared" si="20"/>
        <v>0</v>
      </c>
      <c r="L102" s="668">
        <f t="shared" si="20"/>
        <v>0</v>
      </c>
      <c r="M102" s="668">
        <f t="shared" si="20"/>
        <v>0</v>
      </c>
      <c r="N102" s="668">
        <f t="shared" si="20"/>
        <v>0</v>
      </c>
      <c r="O102" s="668">
        <f t="shared" si="20"/>
        <v>0</v>
      </c>
      <c r="P102" s="668">
        <f t="shared" si="20"/>
        <v>0</v>
      </c>
      <c r="Q102" s="668">
        <f t="shared" si="20"/>
        <v>0</v>
      </c>
      <c r="R102" s="668">
        <f t="shared" si="20"/>
        <v>0</v>
      </c>
      <c r="S102" s="668">
        <f t="shared" si="20"/>
        <v>0</v>
      </c>
      <c r="T102" s="668">
        <f t="shared" si="21"/>
        <v>0</v>
      </c>
      <c r="U102" s="668">
        <f t="shared" si="21"/>
        <v>0</v>
      </c>
      <c r="V102" s="668">
        <f t="shared" si="21"/>
        <v>0</v>
      </c>
      <c r="W102" s="668">
        <f t="shared" si="21"/>
        <v>0</v>
      </c>
      <c r="X102" s="668">
        <f t="shared" si="21"/>
        <v>0</v>
      </c>
      <c r="Y102" s="668">
        <f t="shared" si="21"/>
        <v>0</v>
      </c>
      <c r="Z102" s="668">
        <f t="shared" si="21"/>
        <v>0</v>
      </c>
      <c r="AA102" s="668">
        <f t="shared" si="21"/>
        <v>0</v>
      </c>
      <c r="AB102" s="668">
        <f t="shared" si="21"/>
        <v>0</v>
      </c>
      <c r="AC102" s="668">
        <f t="shared" si="21"/>
        <v>0</v>
      </c>
      <c r="AD102" s="668">
        <f t="shared" si="22"/>
        <v>0</v>
      </c>
      <c r="AE102" s="668">
        <f t="shared" si="22"/>
        <v>0</v>
      </c>
      <c r="AF102" s="668">
        <f t="shared" si="22"/>
        <v>0</v>
      </c>
      <c r="AG102" s="668">
        <f t="shared" si="22"/>
        <v>0</v>
      </c>
      <c r="AH102" s="668">
        <f t="shared" si="22"/>
        <v>0</v>
      </c>
      <c r="AI102" s="668">
        <f t="shared" si="22"/>
        <v>0</v>
      </c>
      <c r="AJ102" s="668">
        <f t="shared" si="22"/>
        <v>0</v>
      </c>
      <c r="AK102" s="668">
        <f t="shared" si="22"/>
        <v>0</v>
      </c>
      <c r="AL102" s="668">
        <f t="shared" si="22"/>
        <v>0</v>
      </c>
      <c r="AM102" s="668">
        <f t="shared" si="22"/>
        <v>0</v>
      </c>
      <c r="AN102" s="668">
        <f t="shared" si="23"/>
        <v>0</v>
      </c>
      <c r="AO102" s="668">
        <f t="shared" si="23"/>
        <v>0</v>
      </c>
      <c r="AP102" s="668">
        <f t="shared" si="23"/>
        <v>0</v>
      </c>
      <c r="AQ102" s="668">
        <f t="shared" si="23"/>
        <v>0</v>
      </c>
      <c r="AR102" s="668">
        <f t="shared" si="23"/>
        <v>0</v>
      </c>
      <c r="AS102" s="668">
        <f t="shared" si="23"/>
        <v>0</v>
      </c>
      <c r="AT102" s="668">
        <f t="shared" si="23"/>
        <v>0</v>
      </c>
      <c r="AU102" s="668">
        <f t="shared" si="23"/>
        <v>0</v>
      </c>
      <c r="AV102" s="668">
        <f t="shared" si="23"/>
        <v>0</v>
      </c>
      <c r="AW102" s="818">
        <f t="shared" si="23"/>
        <v>0</v>
      </c>
      <c r="AX102" s="668">
        <f t="shared" si="24"/>
        <v>0</v>
      </c>
      <c r="AY102" s="668">
        <f t="shared" si="24"/>
        <v>0</v>
      </c>
      <c r="AZ102" s="668">
        <f t="shared" si="24"/>
        <v>0</v>
      </c>
      <c r="BA102" s="668">
        <f t="shared" si="24"/>
        <v>0</v>
      </c>
      <c r="BB102" s="668">
        <f t="shared" si="24"/>
        <v>0</v>
      </c>
      <c r="BC102" s="668">
        <f t="shared" si="24"/>
        <v>0</v>
      </c>
      <c r="BD102" s="668">
        <f t="shared" si="24"/>
        <v>0</v>
      </c>
      <c r="BE102" s="668">
        <f t="shared" si="24"/>
        <v>0</v>
      </c>
      <c r="BF102" s="668">
        <f t="shared" si="24"/>
        <v>0</v>
      </c>
      <c r="BG102" s="819">
        <f t="shared" si="24"/>
        <v>0</v>
      </c>
      <c r="BH102" s="136"/>
      <c r="BI102" s="136"/>
      <c r="BJ102" s="136"/>
      <c r="BK102" s="136"/>
      <c r="BL102" s="136"/>
      <c r="BM102" s="136"/>
      <c r="BN102" s="136"/>
      <c r="BO102" s="136"/>
      <c r="BP102" s="136"/>
      <c r="BQ102" s="136"/>
      <c r="BR102" s="136"/>
      <c r="BS102" s="136"/>
      <c r="BT102" s="136"/>
      <c r="BU102" s="136"/>
    </row>
    <row r="103" spans="4:73" x14ac:dyDescent="0.2">
      <c r="D103" s="1097" t="s">
        <v>372</v>
      </c>
      <c r="E103" s="186" t="s">
        <v>2</v>
      </c>
      <c r="F103" s="784"/>
      <c r="G103" s="991"/>
      <c r="H103" s="592" t="str">
        <f t="shared" si="19"/>
        <v/>
      </c>
      <c r="I103" s="5"/>
      <c r="J103" s="283"/>
      <c r="K103" s="283"/>
      <c r="L103" s="283"/>
      <c r="M103" s="283"/>
      <c r="N103" s="283"/>
      <c r="O103" s="283"/>
      <c r="P103" s="283"/>
      <c r="Q103" s="283"/>
      <c r="R103" s="283"/>
      <c r="S103" s="283"/>
      <c r="T103" s="283"/>
      <c r="U103" s="283"/>
      <c r="V103" s="283"/>
      <c r="W103" s="283"/>
      <c r="X103" s="283"/>
      <c r="Y103" s="283"/>
      <c r="Z103" s="283"/>
      <c r="AA103" s="283"/>
      <c r="AB103" s="283"/>
      <c r="AC103" s="283"/>
      <c r="AD103" s="283"/>
      <c r="AE103" s="283"/>
      <c r="AF103" s="283"/>
      <c r="AG103" s="283"/>
      <c r="AH103" s="283"/>
      <c r="AI103" s="283"/>
      <c r="AJ103" s="283"/>
      <c r="AK103" s="283"/>
      <c r="AL103" s="283"/>
      <c r="AM103" s="283"/>
      <c r="AN103" s="283"/>
      <c r="AO103" s="283"/>
      <c r="AP103" s="283"/>
      <c r="AQ103" s="283"/>
      <c r="AR103" s="283"/>
      <c r="AS103" s="283"/>
      <c r="AT103" s="283"/>
      <c r="AU103" s="283"/>
      <c r="AV103" s="283"/>
      <c r="AW103" s="284"/>
      <c r="AX103" s="283"/>
      <c r="AY103" s="283"/>
      <c r="AZ103" s="283"/>
      <c r="BA103" s="283"/>
      <c r="BB103" s="283"/>
      <c r="BC103" s="283"/>
      <c r="BD103" s="283"/>
      <c r="BE103" s="283"/>
      <c r="BF103" s="283"/>
      <c r="BG103" s="285"/>
      <c r="BH103" s="136"/>
      <c r="BI103" s="136"/>
      <c r="BJ103" s="136"/>
      <c r="BK103" s="136"/>
      <c r="BL103" s="136"/>
      <c r="BM103" s="136"/>
      <c r="BN103" s="136"/>
      <c r="BO103" s="136"/>
      <c r="BP103" s="136"/>
      <c r="BQ103" s="136"/>
      <c r="BR103" s="136"/>
      <c r="BS103" s="136"/>
      <c r="BT103" s="136"/>
      <c r="BU103" s="136"/>
    </row>
    <row r="104" spans="4:73" x14ac:dyDescent="0.2">
      <c r="D104" s="1098"/>
      <c r="E104" s="184" t="s">
        <v>3</v>
      </c>
      <c r="F104" s="785"/>
      <c r="G104" s="992"/>
      <c r="H104" s="590" t="str">
        <f t="shared" si="19"/>
        <v/>
      </c>
      <c r="I104" s="5"/>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6"/>
      <c r="AP104" s="286"/>
      <c r="AQ104" s="286"/>
      <c r="AR104" s="286"/>
      <c r="AS104" s="286"/>
      <c r="AT104" s="286"/>
      <c r="AU104" s="286"/>
      <c r="AV104" s="286"/>
      <c r="AW104" s="287"/>
      <c r="AX104" s="286"/>
      <c r="AY104" s="286"/>
      <c r="AZ104" s="286"/>
      <c r="BA104" s="286"/>
      <c r="BB104" s="286"/>
      <c r="BC104" s="286"/>
      <c r="BD104" s="286"/>
      <c r="BE104" s="286"/>
      <c r="BF104" s="286"/>
      <c r="BG104" s="288"/>
      <c r="BH104" s="136"/>
      <c r="BI104" s="136"/>
      <c r="BJ104" s="136"/>
      <c r="BK104" s="136"/>
      <c r="BL104" s="136"/>
      <c r="BM104" s="136"/>
      <c r="BN104" s="136"/>
      <c r="BO104" s="136"/>
      <c r="BP104" s="136"/>
      <c r="BQ104" s="136"/>
      <c r="BR104" s="136"/>
      <c r="BS104" s="136"/>
      <c r="BT104" s="136"/>
      <c r="BU104" s="136"/>
    </row>
    <row r="105" spans="4:73" x14ac:dyDescent="0.2">
      <c r="D105" s="1098"/>
      <c r="E105" s="184" t="s">
        <v>4</v>
      </c>
      <c r="F105" s="785"/>
      <c r="G105" s="992"/>
      <c r="H105" s="590" t="str">
        <f t="shared" si="19"/>
        <v/>
      </c>
      <c r="I105" s="5"/>
      <c r="J105" s="286"/>
      <c r="K105" s="286"/>
      <c r="L105" s="286"/>
      <c r="M105" s="286"/>
      <c r="N105" s="286"/>
      <c r="O105" s="286"/>
      <c r="P105" s="286"/>
      <c r="Q105" s="286"/>
      <c r="R105" s="286"/>
      <c r="S105" s="286"/>
      <c r="T105" s="286"/>
      <c r="U105" s="286"/>
      <c r="V105" s="286"/>
      <c r="W105" s="286"/>
      <c r="X105" s="286"/>
      <c r="Y105" s="286"/>
      <c r="Z105" s="286"/>
      <c r="AA105" s="286"/>
      <c r="AB105" s="286"/>
      <c r="AC105" s="286"/>
      <c r="AD105" s="286"/>
      <c r="AE105" s="286"/>
      <c r="AF105" s="286"/>
      <c r="AG105" s="286"/>
      <c r="AH105" s="286"/>
      <c r="AI105" s="286"/>
      <c r="AJ105" s="286"/>
      <c r="AK105" s="286"/>
      <c r="AL105" s="286"/>
      <c r="AM105" s="286"/>
      <c r="AN105" s="286"/>
      <c r="AO105" s="286"/>
      <c r="AP105" s="286"/>
      <c r="AQ105" s="286"/>
      <c r="AR105" s="286"/>
      <c r="AS105" s="286"/>
      <c r="AT105" s="286"/>
      <c r="AU105" s="286"/>
      <c r="AV105" s="286"/>
      <c r="AW105" s="287"/>
      <c r="AX105" s="286"/>
      <c r="AY105" s="286"/>
      <c r="AZ105" s="286"/>
      <c r="BA105" s="286"/>
      <c r="BB105" s="286"/>
      <c r="BC105" s="286"/>
      <c r="BD105" s="286"/>
      <c r="BE105" s="286"/>
      <c r="BF105" s="286"/>
      <c r="BG105" s="288"/>
      <c r="BH105" s="136"/>
      <c r="BI105" s="136"/>
      <c r="BJ105" s="136"/>
      <c r="BK105" s="136"/>
      <c r="BL105" s="136"/>
      <c r="BM105" s="136"/>
      <c r="BN105" s="136"/>
      <c r="BO105" s="136"/>
      <c r="BP105" s="136"/>
      <c r="BQ105" s="136"/>
      <c r="BR105" s="136"/>
      <c r="BS105" s="136"/>
      <c r="BT105" s="136"/>
      <c r="BU105" s="136"/>
    </row>
    <row r="106" spans="4:73" x14ac:dyDescent="0.2">
      <c r="D106" s="1098"/>
      <c r="E106" s="184" t="s">
        <v>5</v>
      </c>
      <c r="F106" s="785"/>
      <c r="G106" s="992"/>
      <c r="H106" s="590" t="str">
        <f t="shared" si="19"/>
        <v/>
      </c>
      <c r="I106" s="5"/>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7"/>
      <c r="AX106" s="286"/>
      <c r="AY106" s="286"/>
      <c r="AZ106" s="286"/>
      <c r="BA106" s="286"/>
      <c r="BB106" s="286"/>
      <c r="BC106" s="286"/>
      <c r="BD106" s="286"/>
      <c r="BE106" s="286"/>
      <c r="BF106" s="286"/>
      <c r="BG106" s="288"/>
      <c r="BH106" s="136"/>
      <c r="BI106" s="136"/>
      <c r="BJ106" s="136"/>
      <c r="BK106" s="136"/>
      <c r="BL106" s="136"/>
      <c r="BM106" s="136"/>
      <c r="BN106" s="136"/>
      <c r="BO106" s="136"/>
      <c r="BP106" s="136"/>
      <c r="BQ106" s="136"/>
      <c r="BR106" s="136"/>
      <c r="BS106" s="136"/>
      <c r="BT106" s="136"/>
      <c r="BU106" s="136"/>
    </row>
    <row r="107" spans="4:73" ht="13.5" thickBot="1" x14ac:dyDescent="0.25">
      <c r="D107" s="1099"/>
      <c r="E107" s="185" t="s">
        <v>232</v>
      </c>
      <c r="F107" s="786"/>
      <c r="G107" s="993"/>
      <c r="H107" s="591" t="str">
        <f t="shared" si="19"/>
        <v/>
      </c>
      <c r="I107" s="62"/>
      <c r="J107" s="289"/>
      <c r="K107" s="289"/>
      <c r="L107" s="289"/>
      <c r="M107" s="289"/>
      <c r="N107" s="289"/>
      <c r="O107" s="289"/>
      <c r="P107" s="289"/>
      <c r="Q107" s="289"/>
      <c r="R107" s="289"/>
      <c r="S107" s="289"/>
      <c r="T107" s="289"/>
      <c r="U107" s="289"/>
      <c r="V107" s="289"/>
      <c r="W107" s="289"/>
      <c r="X107" s="289"/>
      <c r="Y107" s="289"/>
      <c r="Z107" s="289"/>
      <c r="AA107" s="289"/>
      <c r="AB107" s="289"/>
      <c r="AC107" s="289"/>
      <c r="AD107" s="289"/>
      <c r="AE107" s="289"/>
      <c r="AF107" s="289"/>
      <c r="AG107" s="289"/>
      <c r="AH107" s="289"/>
      <c r="AI107" s="289"/>
      <c r="AJ107" s="289"/>
      <c r="AK107" s="289"/>
      <c r="AL107" s="289"/>
      <c r="AM107" s="289"/>
      <c r="AN107" s="289"/>
      <c r="AO107" s="289"/>
      <c r="AP107" s="289"/>
      <c r="AQ107" s="289"/>
      <c r="AR107" s="289"/>
      <c r="AS107" s="289"/>
      <c r="AT107" s="289"/>
      <c r="AU107" s="289"/>
      <c r="AV107" s="289"/>
      <c r="AW107" s="290"/>
      <c r="AX107" s="289"/>
      <c r="AY107" s="289"/>
      <c r="AZ107" s="289"/>
      <c r="BA107" s="289"/>
      <c r="BB107" s="289"/>
      <c r="BC107" s="289"/>
      <c r="BD107" s="289"/>
      <c r="BE107" s="289"/>
      <c r="BF107" s="289"/>
      <c r="BG107" s="291"/>
      <c r="BH107" s="136"/>
      <c r="BI107" s="136"/>
      <c r="BJ107" s="136"/>
      <c r="BK107" s="136"/>
      <c r="BL107" s="136"/>
      <c r="BM107" s="136"/>
      <c r="BN107" s="136"/>
      <c r="BO107" s="136"/>
      <c r="BP107" s="136"/>
      <c r="BQ107" s="136"/>
      <c r="BR107" s="136"/>
      <c r="BS107" s="136"/>
      <c r="BT107" s="136"/>
      <c r="BU107" s="136"/>
    </row>
    <row r="108" spans="4:73" x14ac:dyDescent="0.2">
      <c r="D108" s="1097" t="s">
        <v>373</v>
      </c>
      <c r="E108" s="186" t="s">
        <v>2</v>
      </c>
      <c r="F108" s="787" t="str">
        <f>IF(ISBLANK(F103),F98,F103)</f>
        <v/>
      </c>
      <c r="G108" s="994">
        <f t="shared" ref="F108:G112" si="25">IF(ISBLANK(G103),G98,G103)</f>
        <v>0</v>
      </c>
      <c r="H108" s="592" t="str">
        <f t="shared" si="19"/>
        <v/>
      </c>
      <c r="I108" s="5"/>
      <c r="J108" s="593">
        <f t="shared" ref="J108:BG112" si="26">IF(ISBLANK(J103),J98,J103)</f>
        <v>0</v>
      </c>
      <c r="K108" s="593">
        <f t="shared" si="26"/>
        <v>0</v>
      </c>
      <c r="L108" s="593">
        <f t="shared" si="26"/>
        <v>0</v>
      </c>
      <c r="M108" s="593">
        <f t="shared" si="26"/>
        <v>0</v>
      </c>
      <c r="N108" s="593">
        <f t="shared" si="26"/>
        <v>0</v>
      </c>
      <c r="O108" s="593">
        <f t="shared" si="26"/>
        <v>0</v>
      </c>
      <c r="P108" s="593">
        <f t="shared" si="26"/>
        <v>0</v>
      </c>
      <c r="Q108" s="593">
        <f t="shared" si="26"/>
        <v>0</v>
      </c>
      <c r="R108" s="593">
        <f t="shared" si="26"/>
        <v>0</v>
      </c>
      <c r="S108" s="593">
        <f t="shared" si="26"/>
        <v>0</v>
      </c>
      <c r="T108" s="593">
        <f t="shared" si="26"/>
        <v>0</v>
      </c>
      <c r="U108" s="593">
        <f t="shared" si="26"/>
        <v>0</v>
      </c>
      <c r="V108" s="593">
        <f t="shared" si="26"/>
        <v>0</v>
      </c>
      <c r="W108" s="593">
        <f t="shared" si="26"/>
        <v>0</v>
      </c>
      <c r="X108" s="593">
        <f t="shared" si="26"/>
        <v>0</v>
      </c>
      <c r="Y108" s="593">
        <f t="shared" si="26"/>
        <v>0</v>
      </c>
      <c r="Z108" s="593">
        <f t="shared" si="26"/>
        <v>0</v>
      </c>
      <c r="AA108" s="593">
        <f t="shared" si="26"/>
        <v>0</v>
      </c>
      <c r="AB108" s="593">
        <f t="shared" si="26"/>
        <v>0</v>
      </c>
      <c r="AC108" s="593">
        <f t="shared" si="26"/>
        <v>0</v>
      </c>
      <c r="AD108" s="593">
        <f t="shared" si="26"/>
        <v>0</v>
      </c>
      <c r="AE108" s="593">
        <f t="shared" si="26"/>
        <v>0</v>
      </c>
      <c r="AF108" s="593">
        <f t="shared" si="26"/>
        <v>0</v>
      </c>
      <c r="AG108" s="593">
        <f t="shared" si="26"/>
        <v>0</v>
      </c>
      <c r="AH108" s="593">
        <f t="shared" si="26"/>
        <v>0</v>
      </c>
      <c r="AI108" s="593">
        <f t="shared" si="26"/>
        <v>0</v>
      </c>
      <c r="AJ108" s="593">
        <f t="shared" si="26"/>
        <v>0</v>
      </c>
      <c r="AK108" s="593">
        <f t="shared" si="26"/>
        <v>0</v>
      </c>
      <c r="AL108" s="593">
        <f t="shared" si="26"/>
        <v>0</v>
      </c>
      <c r="AM108" s="593">
        <f t="shared" si="26"/>
        <v>0</v>
      </c>
      <c r="AN108" s="593">
        <f t="shared" si="26"/>
        <v>0</v>
      </c>
      <c r="AO108" s="593">
        <f t="shared" si="26"/>
        <v>0</v>
      </c>
      <c r="AP108" s="593">
        <f t="shared" si="26"/>
        <v>0</v>
      </c>
      <c r="AQ108" s="593">
        <f t="shared" si="26"/>
        <v>0</v>
      </c>
      <c r="AR108" s="593">
        <f t="shared" si="26"/>
        <v>0</v>
      </c>
      <c r="AS108" s="593">
        <f t="shared" si="26"/>
        <v>0</v>
      </c>
      <c r="AT108" s="593">
        <f t="shared" si="26"/>
        <v>0</v>
      </c>
      <c r="AU108" s="593">
        <f t="shared" si="26"/>
        <v>0</v>
      </c>
      <c r="AV108" s="593">
        <f t="shared" si="26"/>
        <v>0</v>
      </c>
      <c r="AW108" s="594">
        <f t="shared" si="26"/>
        <v>0</v>
      </c>
      <c r="AX108" s="593">
        <f t="shared" si="26"/>
        <v>0</v>
      </c>
      <c r="AY108" s="593">
        <f t="shared" si="26"/>
        <v>0</v>
      </c>
      <c r="AZ108" s="593">
        <f t="shared" si="26"/>
        <v>0</v>
      </c>
      <c r="BA108" s="593">
        <f t="shared" si="26"/>
        <v>0</v>
      </c>
      <c r="BB108" s="593">
        <f t="shared" si="26"/>
        <v>0</v>
      </c>
      <c r="BC108" s="593">
        <f t="shared" si="26"/>
        <v>0</v>
      </c>
      <c r="BD108" s="593">
        <f t="shared" si="26"/>
        <v>0</v>
      </c>
      <c r="BE108" s="593">
        <f t="shared" si="26"/>
        <v>0</v>
      </c>
      <c r="BF108" s="593">
        <f t="shared" si="26"/>
        <v>0</v>
      </c>
      <c r="BG108" s="595">
        <f t="shared" si="26"/>
        <v>0</v>
      </c>
      <c r="BH108" s="136"/>
      <c r="BI108" s="136"/>
      <c r="BJ108" s="136"/>
      <c r="BK108" s="136"/>
      <c r="BL108" s="136"/>
      <c r="BM108" s="136"/>
      <c r="BN108" s="136"/>
      <c r="BO108" s="136"/>
      <c r="BP108" s="136"/>
      <c r="BQ108" s="136"/>
      <c r="BR108" s="136"/>
      <c r="BS108" s="136"/>
      <c r="BT108" s="136"/>
      <c r="BU108" s="136"/>
    </row>
    <row r="109" spans="4:73" x14ac:dyDescent="0.2">
      <c r="D109" s="1098"/>
      <c r="E109" s="184" t="s">
        <v>3</v>
      </c>
      <c r="F109" s="788" t="str">
        <f t="shared" si="25"/>
        <v/>
      </c>
      <c r="G109" s="989">
        <f t="shared" si="25"/>
        <v>0</v>
      </c>
      <c r="H109" s="590" t="str">
        <f t="shared" si="19"/>
        <v/>
      </c>
      <c r="I109" s="5"/>
      <c r="J109" s="596">
        <f t="shared" si="26"/>
        <v>0</v>
      </c>
      <c r="K109" s="596">
        <f t="shared" si="26"/>
        <v>0</v>
      </c>
      <c r="L109" s="596">
        <f t="shared" si="26"/>
        <v>0</v>
      </c>
      <c r="M109" s="596">
        <f t="shared" si="26"/>
        <v>0</v>
      </c>
      <c r="N109" s="596">
        <f t="shared" si="26"/>
        <v>0</v>
      </c>
      <c r="O109" s="596">
        <f t="shared" si="26"/>
        <v>0</v>
      </c>
      <c r="P109" s="596">
        <f t="shared" si="26"/>
        <v>0</v>
      </c>
      <c r="Q109" s="596">
        <f t="shared" si="26"/>
        <v>0</v>
      </c>
      <c r="R109" s="596">
        <f t="shared" si="26"/>
        <v>0</v>
      </c>
      <c r="S109" s="596">
        <f t="shared" si="26"/>
        <v>0</v>
      </c>
      <c r="T109" s="596">
        <f t="shared" si="26"/>
        <v>0</v>
      </c>
      <c r="U109" s="596">
        <f t="shared" si="26"/>
        <v>0</v>
      </c>
      <c r="V109" s="596">
        <f t="shared" si="26"/>
        <v>0</v>
      </c>
      <c r="W109" s="596">
        <f t="shared" si="26"/>
        <v>0</v>
      </c>
      <c r="X109" s="596">
        <f t="shared" si="26"/>
        <v>0</v>
      </c>
      <c r="Y109" s="596">
        <f t="shared" si="26"/>
        <v>0</v>
      </c>
      <c r="Z109" s="596">
        <f t="shared" si="26"/>
        <v>0</v>
      </c>
      <c r="AA109" s="596">
        <f t="shared" si="26"/>
        <v>0</v>
      </c>
      <c r="AB109" s="596">
        <f t="shared" si="26"/>
        <v>0</v>
      </c>
      <c r="AC109" s="596">
        <f t="shared" si="26"/>
        <v>0</v>
      </c>
      <c r="AD109" s="596">
        <f t="shared" si="26"/>
        <v>0</v>
      </c>
      <c r="AE109" s="596">
        <f t="shared" si="26"/>
        <v>0</v>
      </c>
      <c r="AF109" s="596">
        <f t="shared" si="26"/>
        <v>0</v>
      </c>
      <c r="AG109" s="596">
        <f t="shared" si="26"/>
        <v>0</v>
      </c>
      <c r="AH109" s="596">
        <f t="shared" si="26"/>
        <v>0</v>
      </c>
      <c r="AI109" s="596">
        <f t="shared" si="26"/>
        <v>0</v>
      </c>
      <c r="AJ109" s="596">
        <f t="shared" si="26"/>
        <v>0</v>
      </c>
      <c r="AK109" s="596">
        <f t="shared" si="26"/>
        <v>0</v>
      </c>
      <c r="AL109" s="596">
        <f t="shared" si="26"/>
        <v>0</v>
      </c>
      <c r="AM109" s="596">
        <f t="shared" si="26"/>
        <v>0</v>
      </c>
      <c r="AN109" s="596">
        <f t="shared" si="26"/>
        <v>0</v>
      </c>
      <c r="AO109" s="596">
        <f t="shared" si="26"/>
        <v>0</v>
      </c>
      <c r="AP109" s="596">
        <f t="shared" si="26"/>
        <v>0</v>
      </c>
      <c r="AQ109" s="596">
        <f t="shared" si="26"/>
        <v>0</v>
      </c>
      <c r="AR109" s="596">
        <f t="shared" si="26"/>
        <v>0</v>
      </c>
      <c r="AS109" s="596">
        <f t="shared" si="26"/>
        <v>0</v>
      </c>
      <c r="AT109" s="596">
        <f t="shared" si="26"/>
        <v>0</v>
      </c>
      <c r="AU109" s="596">
        <f t="shared" si="26"/>
        <v>0</v>
      </c>
      <c r="AV109" s="596">
        <f t="shared" si="26"/>
        <v>0</v>
      </c>
      <c r="AW109" s="597">
        <f t="shared" si="26"/>
        <v>0</v>
      </c>
      <c r="AX109" s="596">
        <f t="shared" si="26"/>
        <v>0</v>
      </c>
      <c r="AY109" s="596">
        <f t="shared" si="26"/>
        <v>0</v>
      </c>
      <c r="AZ109" s="596">
        <f t="shared" si="26"/>
        <v>0</v>
      </c>
      <c r="BA109" s="596">
        <f t="shared" si="26"/>
        <v>0</v>
      </c>
      <c r="BB109" s="596">
        <f t="shared" si="26"/>
        <v>0</v>
      </c>
      <c r="BC109" s="596">
        <f t="shared" si="26"/>
        <v>0</v>
      </c>
      <c r="BD109" s="596">
        <f t="shared" si="26"/>
        <v>0</v>
      </c>
      <c r="BE109" s="596">
        <f t="shared" si="26"/>
        <v>0</v>
      </c>
      <c r="BF109" s="596">
        <f t="shared" si="26"/>
        <v>0</v>
      </c>
      <c r="BG109" s="598">
        <f t="shared" si="26"/>
        <v>0</v>
      </c>
      <c r="BH109" s="136"/>
      <c r="BI109" s="136"/>
      <c r="BJ109" s="136"/>
      <c r="BK109" s="136"/>
      <c r="BL109" s="136"/>
      <c r="BM109" s="136"/>
      <c r="BN109" s="136"/>
      <c r="BO109" s="136"/>
      <c r="BP109" s="136"/>
      <c r="BQ109" s="136"/>
      <c r="BR109" s="136"/>
      <c r="BS109" s="136"/>
      <c r="BT109" s="136"/>
      <c r="BU109" s="136"/>
    </row>
    <row r="110" spans="4:73" x14ac:dyDescent="0.2">
      <c r="D110" s="1098"/>
      <c r="E110" s="184" t="s">
        <v>4</v>
      </c>
      <c r="F110" s="788" t="str">
        <f t="shared" si="25"/>
        <v/>
      </c>
      <c r="G110" s="989">
        <f t="shared" si="25"/>
        <v>0</v>
      </c>
      <c r="H110" s="590" t="str">
        <f t="shared" si="19"/>
        <v/>
      </c>
      <c r="I110" s="5"/>
      <c r="J110" s="596">
        <f t="shared" si="26"/>
        <v>0</v>
      </c>
      <c r="K110" s="596">
        <f t="shared" si="26"/>
        <v>0</v>
      </c>
      <c r="L110" s="596">
        <f t="shared" si="26"/>
        <v>0</v>
      </c>
      <c r="M110" s="596">
        <f t="shared" si="26"/>
        <v>0</v>
      </c>
      <c r="N110" s="596">
        <f t="shared" si="26"/>
        <v>0</v>
      </c>
      <c r="O110" s="596">
        <f t="shared" si="26"/>
        <v>0</v>
      </c>
      <c r="P110" s="596">
        <f t="shared" si="26"/>
        <v>0</v>
      </c>
      <c r="Q110" s="596">
        <f t="shared" si="26"/>
        <v>0</v>
      </c>
      <c r="R110" s="596">
        <f t="shared" si="26"/>
        <v>0</v>
      </c>
      <c r="S110" s="596">
        <f t="shared" si="26"/>
        <v>0</v>
      </c>
      <c r="T110" s="596">
        <f t="shared" si="26"/>
        <v>0</v>
      </c>
      <c r="U110" s="596">
        <f t="shared" si="26"/>
        <v>0</v>
      </c>
      <c r="V110" s="596">
        <f t="shared" si="26"/>
        <v>0</v>
      </c>
      <c r="W110" s="596">
        <f t="shared" si="26"/>
        <v>0</v>
      </c>
      <c r="X110" s="596">
        <f t="shared" si="26"/>
        <v>0</v>
      </c>
      <c r="Y110" s="596">
        <f t="shared" si="26"/>
        <v>0</v>
      </c>
      <c r="Z110" s="596">
        <f t="shared" si="26"/>
        <v>0</v>
      </c>
      <c r="AA110" s="596">
        <f t="shared" si="26"/>
        <v>0</v>
      </c>
      <c r="AB110" s="596">
        <f t="shared" si="26"/>
        <v>0</v>
      </c>
      <c r="AC110" s="596">
        <f t="shared" si="26"/>
        <v>0</v>
      </c>
      <c r="AD110" s="596">
        <f t="shared" si="26"/>
        <v>0</v>
      </c>
      <c r="AE110" s="596">
        <f t="shared" si="26"/>
        <v>0</v>
      </c>
      <c r="AF110" s="596">
        <f t="shared" si="26"/>
        <v>0</v>
      </c>
      <c r="AG110" s="596">
        <f t="shared" si="26"/>
        <v>0</v>
      </c>
      <c r="AH110" s="596">
        <f t="shared" si="26"/>
        <v>0</v>
      </c>
      <c r="AI110" s="596">
        <f t="shared" si="26"/>
        <v>0</v>
      </c>
      <c r="AJ110" s="596">
        <f t="shared" si="26"/>
        <v>0</v>
      </c>
      <c r="AK110" s="596">
        <f t="shared" si="26"/>
        <v>0</v>
      </c>
      <c r="AL110" s="596">
        <f t="shared" si="26"/>
        <v>0</v>
      </c>
      <c r="AM110" s="596">
        <f t="shared" si="26"/>
        <v>0</v>
      </c>
      <c r="AN110" s="596">
        <f t="shared" si="26"/>
        <v>0</v>
      </c>
      <c r="AO110" s="596">
        <f t="shared" si="26"/>
        <v>0</v>
      </c>
      <c r="AP110" s="596">
        <f t="shared" si="26"/>
        <v>0</v>
      </c>
      <c r="AQ110" s="596">
        <f t="shared" si="26"/>
        <v>0</v>
      </c>
      <c r="AR110" s="596">
        <f t="shared" si="26"/>
        <v>0</v>
      </c>
      <c r="AS110" s="596">
        <f t="shared" si="26"/>
        <v>0</v>
      </c>
      <c r="AT110" s="596">
        <f t="shared" si="26"/>
        <v>0</v>
      </c>
      <c r="AU110" s="596">
        <f t="shared" si="26"/>
        <v>0</v>
      </c>
      <c r="AV110" s="596">
        <f t="shared" si="26"/>
        <v>0</v>
      </c>
      <c r="AW110" s="597">
        <f t="shared" si="26"/>
        <v>0</v>
      </c>
      <c r="AX110" s="596">
        <f t="shared" si="26"/>
        <v>0</v>
      </c>
      <c r="AY110" s="596">
        <f t="shared" si="26"/>
        <v>0</v>
      </c>
      <c r="AZ110" s="596">
        <f t="shared" si="26"/>
        <v>0</v>
      </c>
      <c r="BA110" s="596">
        <f t="shared" si="26"/>
        <v>0</v>
      </c>
      <c r="BB110" s="596">
        <f t="shared" si="26"/>
        <v>0</v>
      </c>
      <c r="BC110" s="596">
        <f t="shared" si="26"/>
        <v>0</v>
      </c>
      <c r="BD110" s="596">
        <f t="shared" si="26"/>
        <v>0</v>
      </c>
      <c r="BE110" s="596">
        <f t="shared" si="26"/>
        <v>0</v>
      </c>
      <c r="BF110" s="596">
        <f t="shared" si="26"/>
        <v>0</v>
      </c>
      <c r="BG110" s="598">
        <f t="shared" si="26"/>
        <v>0</v>
      </c>
      <c r="BH110" s="136"/>
      <c r="BI110" s="136"/>
      <c r="BJ110" s="136"/>
      <c r="BK110" s="136"/>
      <c r="BL110" s="136"/>
      <c r="BM110" s="136"/>
      <c r="BN110" s="136"/>
      <c r="BO110" s="136"/>
      <c r="BP110" s="136"/>
      <c r="BQ110" s="136"/>
      <c r="BR110" s="136"/>
      <c r="BS110" s="136"/>
      <c r="BT110" s="136"/>
      <c r="BU110" s="136"/>
    </row>
    <row r="111" spans="4:73" x14ac:dyDescent="0.2">
      <c r="D111" s="1098"/>
      <c r="E111" s="184" t="s">
        <v>5</v>
      </c>
      <c r="F111" s="788" t="str">
        <f t="shared" si="25"/>
        <v/>
      </c>
      <c r="G111" s="989">
        <f t="shared" si="25"/>
        <v>0</v>
      </c>
      <c r="H111" s="590" t="str">
        <f t="shared" si="19"/>
        <v/>
      </c>
      <c r="I111" s="5"/>
      <c r="J111" s="596">
        <f t="shared" si="26"/>
        <v>0</v>
      </c>
      <c r="K111" s="596">
        <f t="shared" si="26"/>
        <v>0</v>
      </c>
      <c r="L111" s="596">
        <f t="shared" si="26"/>
        <v>0</v>
      </c>
      <c r="M111" s="596">
        <f t="shared" si="26"/>
        <v>0</v>
      </c>
      <c r="N111" s="596">
        <f t="shared" si="26"/>
        <v>0</v>
      </c>
      <c r="O111" s="596">
        <f t="shared" si="26"/>
        <v>0</v>
      </c>
      <c r="P111" s="596">
        <f t="shared" si="26"/>
        <v>0</v>
      </c>
      <c r="Q111" s="596">
        <f t="shared" si="26"/>
        <v>0</v>
      </c>
      <c r="R111" s="596">
        <f t="shared" si="26"/>
        <v>0</v>
      </c>
      <c r="S111" s="596">
        <f t="shared" si="26"/>
        <v>0</v>
      </c>
      <c r="T111" s="596">
        <f t="shared" si="26"/>
        <v>0</v>
      </c>
      <c r="U111" s="596">
        <f t="shared" si="26"/>
        <v>0</v>
      </c>
      <c r="V111" s="596">
        <f t="shared" si="26"/>
        <v>0</v>
      </c>
      <c r="W111" s="596">
        <f t="shared" si="26"/>
        <v>0</v>
      </c>
      <c r="X111" s="596">
        <f t="shared" si="26"/>
        <v>0</v>
      </c>
      <c r="Y111" s="596">
        <f t="shared" si="26"/>
        <v>0</v>
      </c>
      <c r="Z111" s="596">
        <f t="shared" si="26"/>
        <v>0</v>
      </c>
      <c r="AA111" s="596">
        <f t="shared" si="26"/>
        <v>0</v>
      </c>
      <c r="AB111" s="596">
        <f t="shared" si="26"/>
        <v>0</v>
      </c>
      <c r="AC111" s="596">
        <f t="shared" si="26"/>
        <v>0</v>
      </c>
      <c r="AD111" s="596">
        <f t="shared" si="26"/>
        <v>0</v>
      </c>
      <c r="AE111" s="596">
        <f t="shared" si="26"/>
        <v>0</v>
      </c>
      <c r="AF111" s="596">
        <f t="shared" si="26"/>
        <v>0</v>
      </c>
      <c r="AG111" s="596">
        <f t="shared" si="26"/>
        <v>0</v>
      </c>
      <c r="AH111" s="596">
        <f t="shared" si="26"/>
        <v>0</v>
      </c>
      <c r="AI111" s="596">
        <f t="shared" si="26"/>
        <v>0</v>
      </c>
      <c r="AJ111" s="596">
        <f t="shared" si="26"/>
        <v>0</v>
      </c>
      <c r="AK111" s="596">
        <f t="shared" si="26"/>
        <v>0</v>
      </c>
      <c r="AL111" s="596">
        <f t="shared" si="26"/>
        <v>0</v>
      </c>
      <c r="AM111" s="596">
        <f t="shared" si="26"/>
        <v>0</v>
      </c>
      <c r="AN111" s="596">
        <f t="shared" si="26"/>
        <v>0</v>
      </c>
      <c r="AO111" s="596">
        <f t="shared" si="26"/>
        <v>0</v>
      </c>
      <c r="AP111" s="596">
        <f t="shared" si="26"/>
        <v>0</v>
      </c>
      <c r="AQ111" s="596">
        <f t="shared" si="26"/>
        <v>0</v>
      </c>
      <c r="AR111" s="596">
        <f t="shared" si="26"/>
        <v>0</v>
      </c>
      <c r="AS111" s="596">
        <f t="shared" si="26"/>
        <v>0</v>
      </c>
      <c r="AT111" s="596">
        <f t="shared" si="26"/>
        <v>0</v>
      </c>
      <c r="AU111" s="596">
        <f t="shared" si="26"/>
        <v>0</v>
      </c>
      <c r="AV111" s="596">
        <f t="shared" si="26"/>
        <v>0</v>
      </c>
      <c r="AW111" s="597">
        <f t="shared" si="26"/>
        <v>0</v>
      </c>
      <c r="AX111" s="596">
        <f t="shared" si="26"/>
        <v>0</v>
      </c>
      <c r="AY111" s="596">
        <f t="shared" si="26"/>
        <v>0</v>
      </c>
      <c r="AZ111" s="596">
        <f t="shared" si="26"/>
        <v>0</v>
      </c>
      <c r="BA111" s="596">
        <f t="shared" si="26"/>
        <v>0</v>
      </c>
      <c r="BB111" s="596">
        <f t="shared" si="26"/>
        <v>0</v>
      </c>
      <c r="BC111" s="596">
        <f t="shared" si="26"/>
        <v>0</v>
      </c>
      <c r="BD111" s="596">
        <f t="shared" si="26"/>
        <v>0</v>
      </c>
      <c r="BE111" s="596">
        <f t="shared" si="26"/>
        <v>0</v>
      </c>
      <c r="BF111" s="596">
        <f t="shared" si="26"/>
        <v>0</v>
      </c>
      <c r="BG111" s="598">
        <f t="shared" si="26"/>
        <v>0</v>
      </c>
      <c r="BH111" s="136"/>
      <c r="BI111" s="136"/>
      <c r="BJ111" s="136"/>
      <c r="BK111" s="136"/>
      <c r="BL111" s="136"/>
      <c r="BM111" s="136"/>
      <c r="BN111" s="136"/>
      <c r="BO111" s="136"/>
      <c r="BP111" s="136"/>
      <c r="BQ111" s="136"/>
      <c r="BR111" s="136"/>
      <c r="BS111" s="136"/>
      <c r="BT111" s="136"/>
      <c r="BU111" s="136"/>
    </row>
    <row r="112" spans="4:73" ht="13.5" thickBot="1" x14ac:dyDescent="0.25">
      <c r="D112" s="1099"/>
      <c r="E112" s="187" t="s">
        <v>232</v>
      </c>
      <c r="F112" s="789" t="str">
        <f>IF(ISBLANK(F107),F102,F107)</f>
        <v/>
      </c>
      <c r="G112" s="995">
        <f t="shared" si="25"/>
        <v>0</v>
      </c>
      <c r="H112" s="591" t="str">
        <f t="shared" si="19"/>
        <v/>
      </c>
      <c r="I112" s="62"/>
      <c r="J112" s="599">
        <f t="shared" si="26"/>
        <v>0</v>
      </c>
      <c r="K112" s="599">
        <f t="shared" si="26"/>
        <v>0</v>
      </c>
      <c r="L112" s="599">
        <f t="shared" si="26"/>
        <v>0</v>
      </c>
      <c r="M112" s="599">
        <f t="shared" si="26"/>
        <v>0</v>
      </c>
      <c r="N112" s="599">
        <f t="shared" si="26"/>
        <v>0</v>
      </c>
      <c r="O112" s="599">
        <f t="shared" si="26"/>
        <v>0</v>
      </c>
      <c r="P112" s="599">
        <f t="shared" si="26"/>
        <v>0</v>
      </c>
      <c r="Q112" s="599">
        <f t="shared" si="26"/>
        <v>0</v>
      </c>
      <c r="R112" s="599">
        <f t="shared" si="26"/>
        <v>0</v>
      </c>
      <c r="S112" s="599">
        <f t="shared" si="26"/>
        <v>0</v>
      </c>
      <c r="T112" s="599">
        <f t="shared" si="26"/>
        <v>0</v>
      </c>
      <c r="U112" s="599">
        <f t="shared" si="26"/>
        <v>0</v>
      </c>
      <c r="V112" s="599">
        <f t="shared" si="26"/>
        <v>0</v>
      </c>
      <c r="W112" s="599">
        <f t="shared" si="26"/>
        <v>0</v>
      </c>
      <c r="X112" s="599">
        <f t="shared" si="26"/>
        <v>0</v>
      </c>
      <c r="Y112" s="599">
        <f t="shared" si="26"/>
        <v>0</v>
      </c>
      <c r="Z112" s="599">
        <f t="shared" si="26"/>
        <v>0</v>
      </c>
      <c r="AA112" s="599">
        <f t="shared" si="26"/>
        <v>0</v>
      </c>
      <c r="AB112" s="599">
        <f t="shared" si="26"/>
        <v>0</v>
      </c>
      <c r="AC112" s="599">
        <f t="shared" si="26"/>
        <v>0</v>
      </c>
      <c r="AD112" s="599">
        <f t="shared" si="26"/>
        <v>0</v>
      </c>
      <c r="AE112" s="599">
        <f t="shared" si="26"/>
        <v>0</v>
      </c>
      <c r="AF112" s="599">
        <f t="shared" si="26"/>
        <v>0</v>
      </c>
      <c r="AG112" s="599">
        <f t="shared" si="26"/>
        <v>0</v>
      </c>
      <c r="AH112" s="599">
        <f t="shared" si="26"/>
        <v>0</v>
      </c>
      <c r="AI112" s="599">
        <f t="shared" si="26"/>
        <v>0</v>
      </c>
      <c r="AJ112" s="599">
        <f t="shared" si="26"/>
        <v>0</v>
      </c>
      <c r="AK112" s="599">
        <f t="shared" si="26"/>
        <v>0</v>
      </c>
      <c r="AL112" s="599">
        <f t="shared" si="26"/>
        <v>0</v>
      </c>
      <c r="AM112" s="599">
        <f t="shared" si="26"/>
        <v>0</v>
      </c>
      <c r="AN112" s="599">
        <f t="shared" si="26"/>
        <v>0</v>
      </c>
      <c r="AO112" s="599">
        <f t="shared" si="26"/>
        <v>0</v>
      </c>
      <c r="AP112" s="599">
        <f t="shared" si="26"/>
        <v>0</v>
      </c>
      <c r="AQ112" s="599">
        <f t="shared" si="26"/>
        <v>0</v>
      </c>
      <c r="AR112" s="599">
        <f t="shared" si="26"/>
        <v>0</v>
      </c>
      <c r="AS112" s="599">
        <f t="shared" si="26"/>
        <v>0</v>
      </c>
      <c r="AT112" s="599">
        <f t="shared" si="26"/>
        <v>0</v>
      </c>
      <c r="AU112" s="599">
        <f t="shared" si="26"/>
        <v>0</v>
      </c>
      <c r="AV112" s="599">
        <f t="shared" si="26"/>
        <v>0</v>
      </c>
      <c r="AW112" s="600">
        <f t="shared" si="26"/>
        <v>0</v>
      </c>
      <c r="AX112" s="599">
        <f t="shared" si="26"/>
        <v>0</v>
      </c>
      <c r="AY112" s="599">
        <f t="shared" si="26"/>
        <v>0</v>
      </c>
      <c r="AZ112" s="599">
        <f t="shared" si="26"/>
        <v>0</v>
      </c>
      <c r="BA112" s="599">
        <f t="shared" si="26"/>
        <v>0</v>
      </c>
      <c r="BB112" s="599">
        <f t="shared" si="26"/>
        <v>0</v>
      </c>
      <c r="BC112" s="599">
        <f t="shared" si="26"/>
        <v>0</v>
      </c>
      <c r="BD112" s="599">
        <f t="shared" si="26"/>
        <v>0</v>
      </c>
      <c r="BE112" s="599">
        <f t="shared" si="26"/>
        <v>0</v>
      </c>
      <c r="BF112" s="599">
        <f t="shared" si="26"/>
        <v>0</v>
      </c>
      <c r="BG112" s="601">
        <f t="shared" si="26"/>
        <v>0</v>
      </c>
      <c r="BH112" s="136"/>
      <c r="BI112" s="136"/>
      <c r="BJ112" s="136"/>
      <c r="BK112" s="136"/>
      <c r="BL112" s="136"/>
      <c r="BM112" s="136"/>
      <c r="BN112" s="136"/>
      <c r="BO112" s="136"/>
      <c r="BP112" s="136"/>
      <c r="BQ112" s="136"/>
      <c r="BR112" s="136"/>
      <c r="BS112" s="136"/>
      <c r="BT112" s="136"/>
      <c r="BU112" s="136"/>
    </row>
    <row r="113" spans="4:73" ht="13.5" thickBot="1" x14ac:dyDescent="0.25">
      <c r="D113" s="188" t="s">
        <v>144</v>
      </c>
      <c r="E113" s="189"/>
      <c r="F113" s="790">
        <f>IF(G113&lt;&gt;0,SUMPRODUCT(F108:F112,G108:G112)/G113,1)</f>
        <v>1</v>
      </c>
      <c r="G113" s="996">
        <f>SUM(G108:G112)</f>
        <v>0</v>
      </c>
      <c r="H113" s="190"/>
    </row>
    <row r="114" spans="4:73" ht="13.5" thickBot="1" x14ac:dyDescent="0.25"/>
    <row r="115" spans="4:73" x14ac:dyDescent="0.2">
      <c r="D115" s="261" t="s">
        <v>370</v>
      </c>
      <c r="E115" s="262"/>
      <c r="F115" s="262"/>
      <c r="G115" s="264"/>
      <c r="H115" s="264"/>
      <c r="I115" s="264"/>
      <c r="J115" s="581" t="s">
        <v>377</v>
      </c>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c r="AH115" s="264"/>
      <c r="AI115" s="264"/>
      <c r="AJ115" s="264"/>
      <c r="AK115" s="264"/>
      <c r="AL115" s="264"/>
      <c r="AM115" s="264"/>
      <c r="AN115" s="264"/>
      <c r="AO115" s="264"/>
      <c r="AP115" s="264"/>
      <c r="AQ115" s="264"/>
      <c r="AR115" s="264"/>
      <c r="AS115" s="264"/>
      <c r="AT115" s="264"/>
      <c r="AU115" s="264"/>
      <c r="AV115" s="264"/>
      <c r="AW115" s="264"/>
      <c r="AX115" s="262"/>
      <c r="AY115" s="264"/>
      <c r="AZ115" s="264"/>
      <c r="BA115" s="264"/>
      <c r="BB115" s="264"/>
      <c r="BC115" s="264"/>
      <c r="BD115" s="264"/>
      <c r="BE115" s="264"/>
      <c r="BF115" s="264"/>
      <c r="BG115" s="317"/>
      <c r="BH115" s="44"/>
      <c r="BI115" s="44"/>
      <c r="BJ115" s="44"/>
      <c r="BK115" s="44"/>
      <c r="BL115" s="44"/>
      <c r="BM115" s="44"/>
      <c r="BN115" s="44"/>
      <c r="BO115" s="44"/>
      <c r="BP115" s="44"/>
      <c r="BQ115" s="44"/>
      <c r="BR115" s="44"/>
      <c r="BS115" s="44"/>
      <c r="BT115" s="44"/>
      <c r="BU115" s="44"/>
    </row>
    <row r="116" spans="4:73" x14ac:dyDescent="0.2">
      <c r="D116" s="318" t="s">
        <v>138</v>
      </c>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319"/>
      <c r="BH116" s="44"/>
      <c r="BI116" s="44"/>
      <c r="BJ116" s="44"/>
      <c r="BK116" s="44"/>
      <c r="BL116" s="44"/>
      <c r="BM116" s="44"/>
      <c r="BN116" s="44"/>
      <c r="BO116" s="44"/>
      <c r="BP116" s="44"/>
      <c r="BQ116" s="44"/>
      <c r="BR116" s="44"/>
      <c r="BS116" s="44"/>
      <c r="BT116" s="44"/>
      <c r="BU116" s="44"/>
    </row>
    <row r="117" spans="4:73" x14ac:dyDescent="0.2">
      <c r="D117" s="318" t="s">
        <v>139</v>
      </c>
      <c r="E117" s="43"/>
      <c r="F117" s="43"/>
      <c r="G117" s="43"/>
      <c r="H117" s="43"/>
      <c r="I117" s="579" t="s">
        <v>348</v>
      </c>
      <c r="J117" s="43">
        <v>1</v>
      </c>
      <c r="K117" s="43">
        <f>J117+1</f>
        <v>2</v>
      </c>
      <c r="L117" s="43">
        <f t="shared" ref="L117:BG117" si="27">K117+1</f>
        <v>3</v>
      </c>
      <c r="M117" s="43">
        <f t="shared" si="27"/>
        <v>4</v>
      </c>
      <c r="N117" s="43">
        <f t="shared" si="27"/>
        <v>5</v>
      </c>
      <c r="O117" s="43">
        <f t="shared" si="27"/>
        <v>6</v>
      </c>
      <c r="P117" s="43">
        <f t="shared" si="27"/>
        <v>7</v>
      </c>
      <c r="Q117" s="43">
        <f t="shared" si="27"/>
        <v>8</v>
      </c>
      <c r="R117" s="43">
        <f t="shared" si="27"/>
        <v>9</v>
      </c>
      <c r="S117" s="43">
        <f t="shared" si="27"/>
        <v>10</v>
      </c>
      <c r="T117" s="43">
        <f t="shared" si="27"/>
        <v>11</v>
      </c>
      <c r="U117" s="43">
        <f t="shared" si="27"/>
        <v>12</v>
      </c>
      <c r="V117" s="43">
        <f t="shared" si="27"/>
        <v>13</v>
      </c>
      <c r="W117" s="43">
        <f t="shared" si="27"/>
        <v>14</v>
      </c>
      <c r="X117" s="43">
        <f t="shared" si="27"/>
        <v>15</v>
      </c>
      <c r="Y117" s="43">
        <f t="shared" si="27"/>
        <v>16</v>
      </c>
      <c r="Z117" s="43">
        <f t="shared" si="27"/>
        <v>17</v>
      </c>
      <c r="AA117" s="43">
        <f t="shared" si="27"/>
        <v>18</v>
      </c>
      <c r="AB117" s="43">
        <f t="shared" si="27"/>
        <v>19</v>
      </c>
      <c r="AC117" s="43">
        <f t="shared" si="27"/>
        <v>20</v>
      </c>
      <c r="AD117" s="43">
        <f t="shared" si="27"/>
        <v>21</v>
      </c>
      <c r="AE117" s="43">
        <f t="shared" si="27"/>
        <v>22</v>
      </c>
      <c r="AF117" s="43">
        <f t="shared" si="27"/>
        <v>23</v>
      </c>
      <c r="AG117" s="43">
        <f t="shared" si="27"/>
        <v>24</v>
      </c>
      <c r="AH117" s="43">
        <f t="shared" si="27"/>
        <v>25</v>
      </c>
      <c r="AI117" s="43">
        <f t="shared" si="27"/>
        <v>26</v>
      </c>
      <c r="AJ117" s="43">
        <f t="shared" si="27"/>
        <v>27</v>
      </c>
      <c r="AK117" s="43">
        <f t="shared" si="27"/>
        <v>28</v>
      </c>
      <c r="AL117" s="43">
        <f t="shared" si="27"/>
        <v>29</v>
      </c>
      <c r="AM117" s="43">
        <f t="shared" si="27"/>
        <v>30</v>
      </c>
      <c r="AN117" s="43">
        <f t="shared" si="27"/>
        <v>31</v>
      </c>
      <c r="AO117" s="43">
        <f t="shared" si="27"/>
        <v>32</v>
      </c>
      <c r="AP117" s="43">
        <f t="shared" si="27"/>
        <v>33</v>
      </c>
      <c r="AQ117" s="43">
        <f t="shared" si="27"/>
        <v>34</v>
      </c>
      <c r="AR117" s="43">
        <f t="shared" si="27"/>
        <v>35</v>
      </c>
      <c r="AS117" s="43">
        <f t="shared" si="27"/>
        <v>36</v>
      </c>
      <c r="AT117" s="43">
        <f t="shared" si="27"/>
        <v>37</v>
      </c>
      <c r="AU117" s="43">
        <f t="shared" si="27"/>
        <v>38</v>
      </c>
      <c r="AV117" s="43">
        <f t="shared" si="27"/>
        <v>39</v>
      </c>
      <c r="AW117" s="43">
        <f t="shared" si="27"/>
        <v>40</v>
      </c>
      <c r="AX117" s="43">
        <f t="shared" si="27"/>
        <v>41</v>
      </c>
      <c r="AY117" s="43">
        <f t="shared" si="27"/>
        <v>42</v>
      </c>
      <c r="AZ117" s="43">
        <f t="shared" si="27"/>
        <v>43</v>
      </c>
      <c r="BA117" s="43">
        <f t="shared" si="27"/>
        <v>44</v>
      </c>
      <c r="BB117" s="43">
        <f t="shared" si="27"/>
        <v>45</v>
      </c>
      <c r="BC117" s="43">
        <f t="shared" si="27"/>
        <v>46</v>
      </c>
      <c r="BD117" s="43">
        <f t="shared" si="27"/>
        <v>47</v>
      </c>
      <c r="BE117" s="43">
        <f t="shared" si="27"/>
        <v>48</v>
      </c>
      <c r="BF117" s="43">
        <f t="shared" si="27"/>
        <v>49</v>
      </c>
      <c r="BG117" s="319">
        <f t="shared" si="27"/>
        <v>50</v>
      </c>
      <c r="BH117" s="44"/>
      <c r="BI117" s="44"/>
      <c r="BJ117" s="44"/>
      <c r="BK117" s="44"/>
      <c r="BL117" s="44"/>
      <c r="BM117" s="44"/>
      <c r="BN117" s="44"/>
      <c r="BO117" s="44"/>
      <c r="BP117" s="44"/>
      <c r="BQ117" s="44"/>
      <c r="BR117" s="44"/>
      <c r="BS117" s="44"/>
      <c r="BT117" s="44"/>
      <c r="BU117" s="44"/>
    </row>
    <row r="118" spans="4:73" ht="62.25" customHeight="1" x14ac:dyDescent="0.2">
      <c r="D118" s="584"/>
      <c r="E118" s="585" t="s">
        <v>140</v>
      </c>
      <c r="F118" s="586" t="s">
        <v>141</v>
      </c>
      <c r="G118" s="587" t="str">
        <f>"Auxiliary outstanding BE at "&amp;$D$23&amp;", undiscounted in " &amp;CA_SST_currency &amp;CA_nunit_lab</f>
        <v xml:space="preserve">Auxiliary outstanding BE at 31.12.2024, undiscounted in CHFm </v>
      </c>
      <c r="H118" s="275" t="s">
        <v>142</v>
      </c>
      <c r="I118" s="580" t="s">
        <v>413</v>
      </c>
      <c r="J118" s="588">
        <f>$D$22+J117-1</f>
        <v>2025</v>
      </c>
      <c r="K118" s="588">
        <f t="shared" ref="K118:P118" si="28">$D$22+K117-1</f>
        <v>2026</v>
      </c>
      <c r="L118" s="588">
        <f t="shared" si="28"/>
        <v>2027</v>
      </c>
      <c r="M118" s="588">
        <f t="shared" si="28"/>
        <v>2028</v>
      </c>
      <c r="N118" s="588">
        <f t="shared" si="28"/>
        <v>2029</v>
      </c>
      <c r="O118" s="588">
        <f t="shared" si="28"/>
        <v>2030</v>
      </c>
      <c r="P118" s="588">
        <f t="shared" si="28"/>
        <v>2031</v>
      </c>
      <c r="Q118" s="588">
        <f>$D$22+Q117-1</f>
        <v>2032</v>
      </c>
      <c r="R118" s="588">
        <f t="shared" ref="R118:AW118" si="29">$D$22+R117-1</f>
        <v>2033</v>
      </c>
      <c r="S118" s="588">
        <f t="shared" si="29"/>
        <v>2034</v>
      </c>
      <c r="T118" s="588">
        <f t="shared" si="29"/>
        <v>2035</v>
      </c>
      <c r="U118" s="588">
        <f t="shared" si="29"/>
        <v>2036</v>
      </c>
      <c r="V118" s="588">
        <f t="shared" si="29"/>
        <v>2037</v>
      </c>
      <c r="W118" s="588">
        <f t="shared" si="29"/>
        <v>2038</v>
      </c>
      <c r="X118" s="588">
        <f t="shared" si="29"/>
        <v>2039</v>
      </c>
      <c r="Y118" s="588">
        <f t="shared" si="29"/>
        <v>2040</v>
      </c>
      <c r="Z118" s="588">
        <f t="shared" si="29"/>
        <v>2041</v>
      </c>
      <c r="AA118" s="588">
        <f t="shared" si="29"/>
        <v>2042</v>
      </c>
      <c r="AB118" s="588">
        <f t="shared" si="29"/>
        <v>2043</v>
      </c>
      <c r="AC118" s="588">
        <f t="shared" si="29"/>
        <v>2044</v>
      </c>
      <c r="AD118" s="588">
        <f t="shared" si="29"/>
        <v>2045</v>
      </c>
      <c r="AE118" s="588">
        <f t="shared" si="29"/>
        <v>2046</v>
      </c>
      <c r="AF118" s="588">
        <f t="shared" si="29"/>
        <v>2047</v>
      </c>
      <c r="AG118" s="588">
        <f t="shared" si="29"/>
        <v>2048</v>
      </c>
      <c r="AH118" s="588">
        <f t="shared" si="29"/>
        <v>2049</v>
      </c>
      <c r="AI118" s="588">
        <f t="shared" si="29"/>
        <v>2050</v>
      </c>
      <c r="AJ118" s="588">
        <f t="shared" si="29"/>
        <v>2051</v>
      </c>
      <c r="AK118" s="588">
        <f t="shared" si="29"/>
        <v>2052</v>
      </c>
      <c r="AL118" s="588">
        <f t="shared" si="29"/>
        <v>2053</v>
      </c>
      <c r="AM118" s="588">
        <f t="shared" si="29"/>
        <v>2054</v>
      </c>
      <c r="AN118" s="588">
        <f t="shared" si="29"/>
        <v>2055</v>
      </c>
      <c r="AO118" s="588">
        <f t="shared" si="29"/>
        <v>2056</v>
      </c>
      <c r="AP118" s="588">
        <f t="shared" si="29"/>
        <v>2057</v>
      </c>
      <c r="AQ118" s="588">
        <f t="shared" si="29"/>
        <v>2058</v>
      </c>
      <c r="AR118" s="588">
        <f t="shared" si="29"/>
        <v>2059</v>
      </c>
      <c r="AS118" s="588">
        <f t="shared" si="29"/>
        <v>2060</v>
      </c>
      <c r="AT118" s="588">
        <f t="shared" si="29"/>
        <v>2061</v>
      </c>
      <c r="AU118" s="588">
        <f t="shared" si="29"/>
        <v>2062</v>
      </c>
      <c r="AV118" s="588">
        <f t="shared" si="29"/>
        <v>2063</v>
      </c>
      <c r="AW118" s="588">
        <f t="shared" si="29"/>
        <v>2064</v>
      </c>
      <c r="AX118" s="588">
        <f>$D$22+AX117-1</f>
        <v>2065</v>
      </c>
      <c r="AY118" s="588">
        <f t="shared" ref="AY118:BD118" si="30">$D$22+AY117-1</f>
        <v>2066</v>
      </c>
      <c r="AZ118" s="588">
        <f t="shared" si="30"/>
        <v>2067</v>
      </c>
      <c r="BA118" s="588">
        <f t="shared" si="30"/>
        <v>2068</v>
      </c>
      <c r="BB118" s="588">
        <f t="shared" si="30"/>
        <v>2069</v>
      </c>
      <c r="BC118" s="588">
        <f t="shared" si="30"/>
        <v>2070</v>
      </c>
      <c r="BD118" s="588">
        <f t="shared" si="30"/>
        <v>2071</v>
      </c>
      <c r="BE118" s="588">
        <f>$D$22+BE117-1</f>
        <v>2072</v>
      </c>
      <c r="BF118" s="588">
        <f t="shared" ref="BF118:BG118" si="31">$D$22+BF117-1</f>
        <v>2073</v>
      </c>
      <c r="BG118" s="589">
        <f t="shared" si="31"/>
        <v>2074</v>
      </c>
      <c r="BH118" s="183"/>
      <c r="BI118" s="183"/>
      <c r="BJ118" s="183"/>
      <c r="BK118" s="183"/>
      <c r="BL118" s="183"/>
      <c r="BM118" s="183"/>
      <c r="BN118" s="183"/>
      <c r="BO118" s="183"/>
      <c r="BP118" s="183"/>
      <c r="BQ118" s="183"/>
      <c r="BR118" s="183"/>
      <c r="BS118" s="183"/>
      <c r="BT118" s="183"/>
      <c r="BU118" s="183"/>
    </row>
    <row r="119" spans="4:73" x14ac:dyDescent="0.2">
      <c r="D119" s="1097" t="s">
        <v>378</v>
      </c>
      <c r="E119" s="184" t="s">
        <v>2</v>
      </c>
      <c r="F119" s="788" t="str">
        <f>IF(H119="","",SUMPRODUCT(CA_prescribed_parameters!C19:AZ19,J119:BG119))</f>
        <v/>
      </c>
      <c r="G119" s="989">
        <f>SUMIF($E$207:$E$231,$E119,G$207:G$231)</f>
        <v>0</v>
      </c>
      <c r="H119" s="590" t="str">
        <f t="shared" ref="H119:H133" si="32">IF(SUM(J119:BG119)&lt;&gt;0,SUM(J119:BG119),"")</f>
        <v/>
      </c>
      <c r="I119" s="5"/>
      <c r="J119" s="666">
        <f t="shared" ref="J119:S123" si="33">IF($G119&lt;&gt;0,SUMIF($E$207:$E$231,$E119,J$207:J$231)/$G119,0)</f>
        <v>0</v>
      </c>
      <c r="K119" s="666">
        <f t="shared" si="33"/>
        <v>0</v>
      </c>
      <c r="L119" s="666">
        <f t="shared" si="33"/>
        <v>0</v>
      </c>
      <c r="M119" s="666">
        <f t="shared" si="33"/>
        <v>0</v>
      </c>
      <c r="N119" s="666">
        <f t="shared" si="33"/>
        <v>0</v>
      </c>
      <c r="O119" s="666">
        <f t="shared" si="33"/>
        <v>0</v>
      </c>
      <c r="P119" s="666">
        <f t="shared" si="33"/>
        <v>0</v>
      </c>
      <c r="Q119" s="666">
        <f t="shared" si="33"/>
        <v>0</v>
      </c>
      <c r="R119" s="666">
        <f t="shared" si="33"/>
        <v>0</v>
      </c>
      <c r="S119" s="666">
        <f t="shared" si="33"/>
        <v>0</v>
      </c>
      <c r="T119" s="666">
        <f t="shared" ref="T119:AC123" si="34">IF($G119&lt;&gt;0,SUMIF($E$207:$E$231,$E119,T$207:T$231)/$G119,0)</f>
        <v>0</v>
      </c>
      <c r="U119" s="666">
        <f t="shared" si="34"/>
        <v>0</v>
      </c>
      <c r="V119" s="666">
        <f t="shared" si="34"/>
        <v>0</v>
      </c>
      <c r="W119" s="666">
        <f t="shared" si="34"/>
        <v>0</v>
      </c>
      <c r="X119" s="666">
        <f t="shared" si="34"/>
        <v>0</v>
      </c>
      <c r="Y119" s="666">
        <f t="shared" si="34"/>
        <v>0</v>
      </c>
      <c r="Z119" s="666">
        <f t="shared" si="34"/>
        <v>0</v>
      </c>
      <c r="AA119" s="666">
        <f t="shared" si="34"/>
        <v>0</v>
      </c>
      <c r="AB119" s="666">
        <f t="shared" si="34"/>
        <v>0</v>
      </c>
      <c r="AC119" s="666">
        <f t="shared" si="34"/>
        <v>0</v>
      </c>
      <c r="AD119" s="666">
        <f t="shared" ref="AD119:AM123" si="35">IF($G119&lt;&gt;0,SUMIF($E$207:$E$231,$E119,AD$207:AD$231)/$G119,0)</f>
        <v>0</v>
      </c>
      <c r="AE119" s="666">
        <f t="shared" si="35"/>
        <v>0</v>
      </c>
      <c r="AF119" s="666">
        <f t="shared" si="35"/>
        <v>0</v>
      </c>
      <c r="AG119" s="666">
        <f t="shared" si="35"/>
        <v>0</v>
      </c>
      <c r="AH119" s="666">
        <f t="shared" si="35"/>
        <v>0</v>
      </c>
      <c r="AI119" s="666">
        <f t="shared" si="35"/>
        <v>0</v>
      </c>
      <c r="AJ119" s="666">
        <f t="shared" si="35"/>
        <v>0</v>
      </c>
      <c r="AK119" s="666">
        <f t="shared" si="35"/>
        <v>0</v>
      </c>
      <c r="AL119" s="666">
        <f t="shared" si="35"/>
        <v>0</v>
      </c>
      <c r="AM119" s="666">
        <f t="shared" si="35"/>
        <v>0</v>
      </c>
      <c r="AN119" s="666">
        <f t="shared" ref="AN119:AW123" si="36">IF($G119&lt;&gt;0,SUMIF($E$207:$E$231,$E119,AN$207:AN$231)/$G119,0)</f>
        <v>0</v>
      </c>
      <c r="AO119" s="666">
        <f t="shared" si="36"/>
        <v>0</v>
      </c>
      <c r="AP119" s="666">
        <f t="shared" si="36"/>
        <v>0</v>
      </c>
      <c r="AQ119" s="666">
        <f t="shared" si="36"/>
        <v>0</v>
      </c>
      <c r="AR119" s="666">
        <f t="shared" si="36"/>
        <v>0</v>
      </c>
      <c r="AS119" s="666">
        <f t="shared" si="36"/>
        <v>0</v>
      </c>
      <c r="AT119" s="666">
        <f t="shared" si="36"/>
        <v>0</v>
      </c>
      <c r="AU119" s="666">
        <f t="shared" si="36"/>
        <v>0</v>
      </c>
      <c r="AV119" s="666">
        <f t="shared" si="36"/>
        <v>0</v>
      </c>
      <c r="AW119" s="816">
        <f t="shared" si="36"/>
        <v>0</v>
      </c>
      <c r="AX119" s="666">
        <f t="shared" ref="AX119:BG123" si="37">IF($G119&lt;&gt;0,SUMIF($E$207:$E$231,$E119,AX$207:AX$231)/$G119,0)</f>
        <v>0</v>
      </c>
      <c r="AY119" s="666">
        <f t="shared" si="37"/>
        <v>0</v>
      </c>
      <c r="AZ119" s="666">
        <f t="shared" si="37"/>
        <v>0</v>
      </c>
      <c r="BA119" s="666">
        <f t="shared" si="37"/>
        <v>0</v>
      </c>
      <c r="BB119" s="666">
        <f t="shared" si="37"/>
        <v>0</v>
      </c>
      <c r="BC119" s="666">
        <f t="shared" si="37"/>
        <v>0</v>
      </c>
      <c r="BD119" s="666">
        <f t="shared" si="37"/>
        <v>0</v>
      </c>
      <c r="BE119" s="666">
        <f t="shared" si="37"/>
        <v>0</v>
      </c>
      <c r="BF119" s="666">
        <f t="shared" si="37"/>
        <v>0</v>
      </c>
      <c r="BG119" s="817">
        <f t="shared" si="37"/>
        <v>0</v>
      </c>
      <c r="BH119" s="136"/>
      <c r="BI119" s="136"/>
      <c r="BJ119" s="136"/>
      <c r="BK119" s="136"/>
      <c r="BL119" s="136"/>
      <c r="BM119" s="136"/>
      <c r="BN119" s="136"/>
      <c r="BO119" s="136"/>
      <c r="BP119" s="136"/>
      <c r="BQ119" s="136"/>
      <c r="BR119" s="136"/>
      <c r="BS119" s="136"/>
      <c r="BT119" s="136"/>
      <c r="BU119" s="136"/>
    </row>
    <row r="120" spans="4:73" x14ac:dyDescent="0.2">
      <c r="D120" s="1098"/>
      <c r="E120" s="184" t="s">
        <v>3</v>
      </c>
      <c r="F120" s="788" t="str">
        <f>IF(H120="","",SUMPRODUCT(CA_prescribed_parameters!C20:AZ20,J120:BG120))</f>
        <v/>
      </c>
      <c r="G120" s="989">
        <f>SUMIF($E$207:$E$231,$E120,G$207:G$231)</f>
        <v>0</v>
      </c>
      <c r="H120" s="590" t="str">
        <f t="shared" si="32"/>
        <v/>
      </c>
      <c r="I120" s="5"/>
      <c r="J120" s="666">
        <f t="shared" si="33"/>
        <v>0</v>
      </c>
      <c r="K120" s="666">
        <f t="shared" si="33"/>
        <v>0</v>
      </c>
      <c r="L120" s="666">
        <f t="shared" si="33"/>
        <v>0</v>
      </c>
      <c r="M120" s="666">
        <f t="shared" si="33"/>
        <v>0</v>
      </c>
      <c r="N120" s="666">
        <f t="shared" si="33"/>
        <v>0</v>
      </c>
      <c r="O120" s="666">
        <f t="shared" si="33"/>
        <v>0</v>
      </c>
      <c r="P120" s="666">
        <f t="shared" si="33"/>
        <v>0</v>
      </c>
      <c r="Q120" s="666">
        <f t="shared" si="33"/>
        <v>0</v>
      </c>
      <c r="R120" s="666">
        <f t="shared" si="33"/>
        <v>0</v>
      </c>
      <c r="S120" s="666">
        <f t="shared" si="33"/>
        <v>0</v>
      </c>
      <c r="T120" s="666">
        <f t="shared" si="34"/>
        <v>0</v>
      </c>
      <c r="U120" s="666">
        <f t="shared" si="34"/>
        <v>0</v>
      </c>
      <c r="V120" s="666">
        <f t="shared" si="34"/>
        <v>0</v>
      </c>
      <c r="W120" s="666">
        <f t="shared" si="34"/>
        <v>0</v>
      </c>
      <c r="X120" s="666">
        <f t="shared" si="34"/>
        <v>0</v>
      </c>
      <c r="Y120" s="666">
        <f t="shared" si="34"/>
        <v>0</v>
      </c>
      <c r="Z120" s="666">
        <f t="shared" si="34"/>
        <v>0</v>
      </c>
      <c r="AA120" s="666">
        <f t="shared" si="34"/>
        <v>0</v>
      </c>
      <c r="AB120" s="666">
        <f t="shared" si="34"/>
        <v>0</v>
      </c>
      <c r="AC120" s="666">
        <f t="shared" si="34"/>
        <v>0</v>
      </c>
      <c r="AD120" s="666">
        <f t="shared" si="35"/>
        <v>0</v>
      </c>
      <c r="AE120" s="666">
        <f t="shared" si="35"/>
        <v>0</v>
      </c>
      <c r="AF120" s="666">
        <f t="shared" si="35"/>
        <v>0</v>
      </c>
      <c r="AG120" s="666">
        <f t="shared" si="35"/>
        <v>0</v>
      </c>
      <c r="AH120" s="666">
        <f t="shared" si="35"/>
        <v>0</v>
      </c>
      <c r="AI120" s="666">
        <f t="shared" si="35"/>
        <v>0</v>
      </c>
      <c r="AJ120" s="666">
        <f t="shared" si="35"/>
        <v>0</v>
      </c>
      <c r="AK120" s="666">
        <f t="shared" si="35"/>
        <v>0</v>
      </c>
      <c r="AL120" s="666">
        <f t="shared" si="35"/>
        <v>0</v>
      </c>
      <c r="AM120" s="666">
        <f t="shared" si="35"/>
        <v>0</v>
      </c>
      <c r="AN120" s="666">
        <f t="shared" si="36"/>
        <v>0</v>
      </c>
      <c r="AO120" s="666">
        <f t="shared" si="36"/>
        <v>0</v>
      </c>
      <c r="AP120" s="666">
        <f t="shared" si="36"/>
        <v>0</v>
      </c>
      <c r="AQ120" s="666">
        <f t="shared" si="36"/>
        <v>0</v>
      </c>
      <c r="AR120" s="666">
        <f t="shared" si="36"/>
        <v>0</v>
      </c>
      <c r="AS120" s="666">
        <f t="shared" si="36"/>
        <v>0</v>
      </c>
      <c r="AT120" s="666">
        <f t="shared" si="36"/>
        <v>0</v>
      </c>
      <c r="AU120" s="666">
        <f t="shared" si="36"/>
        <v>0</v>
      </c>
      <c r="AV120" s="666">
        <f t="shared" si="36"/>
        <v>0</v>
      </c>
      <c r="AW120" s="816">
        <f t="shared" si="36"/>
        <v>0</v>
      </c>
      <c r="AX120" s="666">
        <f t="shared" si="37"/>
        <v>0</v>
      </c>
      <c r="AY120" s="666">
        <f t="shared" si="37"/>
        <v>0</v>
      </c>
      <c r="AZ120" s="666">
        <f t="shared" si="37"/>
        <v>0</v>
      </c>
      <c r="BA120" s="666">
        <f t="shared" si="37"/>
        <v>0</v>
      </c>
      <c r="BB120" s="666">
        <f t="shared" si="37"/>
        <v>0</v>
      </c>
      <c r="BC120" s="666">
        <f t="shared" si="37"/>
        <v>0</v>
      </c>
      <c r="BD120" s="666">
        <f t="shared" si="37"/>
        <v>0</v>
      </c>
      <c r="BE120" s="666">
        <f t="shared" si="37"/>
        <v>0</v>
      </c>
      <c r="BF120" s="666">
        <f t="shared" si="37"/>
        <v>0</v>
      </c>
      <c r="BG120" s="817">
        <f t="shared" si="37"/>
        <v>0</v>
      </c>
      <c r="BH120" s="136"/>
      <c r="BI120" s="136"/>
      <c r="BJ120" s="136"/>
      <c r="BK120" s="136"/>
      <c r="BL120" s="136"/>
      <c r="BM120" s="136"/>
      <c r="BN120" s="136"/>
      <c r="BO120" s="136"/>
      <c r="BP120" s="136"/>
      <c r="BQ120" s="136"/>
      <c r="BR120" s="136"/>
      <c r="BS120" s="136"/>
      <c r="BT120" s="136"/>
      <c r="BU120" s="136"/>
    </row>
    <row r="121" spans="4:73" x14ac:dyDescent="0.2">
      <c r="D121" s="1098"/>
      <c r="E121" s="184" t="s">
        <v>4</v>
      </c>
      <c r="F121" s="788" t="str">
        <f>IF(H121="","",SUMPRODUCT(CA_prescribed_parameters!C21:AZ21,J121:BG121))</f>
        <v/>
      </c>
      <c r="G121" s="989">
        <f>SUMIF($E$207:$E$231,$E121,G$207:G$231)</f>
        <v>0</v>
      </c>
      <c r="H121" s="590" t="str">
        <f t="shared" si="32"/>
        <v/>
      </c>
      <c r="I121" s="5"/>
      <c r="J121" s="666">
        <f t="shared" si="33"/>
        <v>0</v>
      </c>
      <c r="K121" s="666">
        <f t="shared" si="33"/>
        <v>0</v>
      </c>
      <c r="L121" s="666">
        <f t="shared" si="33"/>
        <v>0</v>
      </c>
      <c r="M121" s="666">
        <f t="shared" si="33"/>
        <v>0</v>
      </c>
      <c r="N121" s="666">
        <f t="shared" si="33"/>
        <v>0</v>
      </c>
      <c r="O121" s="666">
        <f t="shared" si="33"/>
        <v>0</v>
      </c>
      <c r="P121" s="666">
        <f t="shared" si="33"/>
        <v>0</v>
      </c>
      <c r="Q121" s="666">
        <f t="shared" si="33"/>
        <v>0</v>
      </c>
      <c r="R121" s="666">
        <f t="shared" si="33"/>
        <v>0</v>
      </c>
      <c r="S121" s="666">
        <f t="shared" si="33"/>
        <v>0</v>
      </c>
      <c r="T121" s="666">
        <f t="shared" si="34"/>
        <v>0</v>
      </c>
      <c r="U121" s="666">
        <f t="shared" si="34"/>
        <v>0</v>
      </c>
      <c r="V121" s="666">
        <f t="shared" si="34"/>
        <v>0</v>
      </c>
      <c r="W121" s="666">
        <f t="shared" si="34"/>
        <v>0</v>
      </c>
      <c r="X121" s="666">
        <f t="shared" si="34"/>
        <v>0</v>
      </c>
      <c r="Y121" s="666">
        <f t="shared" si="34"/>
        <v>0</v>
      </c>
      <c r="Z121" s="666">
        <f t="shared" si="34"/>
        <v>0</v>
      </c>
      <c r="AA121" s="666">
        <f t="shared" si="34"/>
        <v>0</v>
      </c>
      <c r="AB121" s="666">
        <f t="shared" si="34"/>
        <v>0</v>
      </c>
      <c r="AC121" s="666">
        <f t="shared" si="34"/>
        <v>0</v>
      </c>
      <c r="AD121" s="666">
        <f t="shared" si="35"/>
        <v>0</v>
      </c>
      <c r="AE121" s="666">
        <f t="shared" si="35"/>
        <v>0</v>
      </c>
      <c r="AF121" s="666">
        <f t="shared" si="35"/>
        <v>0</v>
      </c>
      <c r="AG121" s="666">
        <f t="shared" si="35"/>
        <v>0</v>
      </c>
      <c r="AH121" s="666">
        <f t="shared" si="35"/>
        <v>0</v>
      </c>
      <c r="AI121" s="666">
        <f t="shared" si="35"/>
        <v>0</v>
      </c>
      <c r="AJ121" s="666">
        <f t="shared" si="35"/>
        <v>0</v>
      </c>
      <c r="AK121" s="666">
        <f t="shared" si="35"/>
        <v>0</v>
      </c>
      <c r="AL121" s="666">
        <f t="shared" si="35"/>
        <v>0</v>
      </c>
      <c r="AM121" s="666">
        <f t="shared" si="35"/>
        <v>0</v>
      </c>
      <c r="AN121" s="666">
        <f t="shared" si="36"/>
        <v>0</v>
      </c>
      <c r="AO121" s="666">
        <f t="shared" si="36"/>
        <v>0</v>
      </c>
      <c r="AP121" s="666">
        <f t="shared" si="36"/>
        <v>0</v>
      </c>
      <c r="AQ121" s="666">
        <f t="shared" si="36"/>
        <v>0</v>
      </c>
      <c r="AR121" s="666">
        <f t="shared" si="36"/>
        <v>0</v>
      </c>
      <c r="AS121" s="666">
        <f t="shared" si="36"/>
        <v>0</v>
      </c>
      <c r="AT121" s="666">
        <f t="shared" si="36"/>
        <v>0</v>
      </c>
      <c r="AU121" s="666">
        <f t="shared" si="36"/>
        <v>0</v>
      </c>
      <c r="AV121" s="666">
        <f t="shared" si="36"/>
        <v>0</v>
      </c>
      <c r="AW121" s="816">
        <f t="shared" si="36"/>
        <v>0</v>
      </c>
      <c r="AX121" s="666">
        <f t="shared" si="37"/>
        <v>0</v>
      </c>
      <c r="AY121" s="666">
        <f t="shared" si="37"/>
        <v>0</v>
      </c>
      <c r="AZ121" s="666">
        <f t="shared" si="37"/>
        <v>0</v>
      </c>
      <c r="BA121" s="666">
        <f t="shared" si="37"/>
        <v>0</v>
      </c>
      <c r="BB121" s="666">
        <f t="shared" si="37"/>
        <v>0</v>
      </c>
      <c r="BC121" s="666">
        <f t="shared" si="37"/>
        <v>0</v>
      </c>
      <c r="BD121" s="666">
        <f t="shared" si="37"/>
        <v>0</v>
      </c>
      <c r="BE121" s="666">
        <f t="shared" si="37"/>
        <v>0</v>
      </c>
      <c r="BF121" s="666">
        <f t="shared" si="37"/>
        <v>0</v>
      </c>
      <c r="BG121" s="817">
        <f t="shared" si="37"/>
        <v>0</v>
      </c>
      <c r="BH121" s="136"/>
      <c r="BI121" s="136"/>
      <c r="BJ121" s="136"/>
      <c r="BK121" s="136"/>
      <c r="BL121" s="136"/>
      <c r="BM121" s="136"/>
      <c r="BN121" s="136"/>
      <c r="BO121" s="136"/>
      <c r="BP121" s="136"/>
      <c r="BQ121" s="136"/>
      <c r="BR121" s="136"/>
      <c r="BS121" s="136"/>
      <c r="BT121" s="136"/>
      <c r="BU121" s="136"/>
    </row>
    <row r="122" spans="4:73" x14ac:dyDescent="0.2">
      <c r="D122" s="1098"/>
      <c r="E122" s="184" t="s">
        <v>5</v>
      </c>
      <c r="F122" s="788" t="str">
        <f>IF(H122="","",SUMPRODUCT(CA_prescribed_parameters!C22:AZ22,J122:BG122))</f>
        <v/>
      </c>
      <c r="G122" s="989">
        <f>SUMIF($E$207:$E$231,$E122,G$207:G$231)</f>
        <v>0</v>
      </c>
      <c r="H122" s="590" t="str">
        <f t="shared" si="32"/>
        <v/>
      </c>
      <c r="I122" s="5"/>
      <c r="J122" s="666">
        <f t="shared" si="33"/>
        <v>0</v>
      </c>
      <c r="K122" s="666">
        <f t="shared" si="33"/>
        <v>0</v>
      </c>
      <c r="L122" s="666">
        <f t="shared" si="33"/>
        <v>0</v>
      </c>
      <c r="M122" s="666">
        <f t="shared" si="33"/>
        <v>0</v>
      </c>
      <c r="N122" s="666">
        <f t="shared" si="33"/>
        <v>0</v>
      </c>
      <c r="O122" s="666">
        <f t="shared" si="33"/>
        <v>0</v>
      </c>
      <c r="P122" s="666">
        <f t="shared" si="33"/>
        <v>0</v>
      </c>
      <c r="Q122" s="666">
        <f t="shared" si="33"/>
        <v>0</v>
      </c>
      <c r="R122" s="666">
        <f t="shared" si="33"/>
        <v>0</v>
      </c>
      <c r="S122" s="666">
        <f t="shared" si="33"/>
        <v>0</v>
      </c>
      <c r="T122" s="666">
        <f t="shared" si="34"/>
        <v>0</v>
      </c>
      <c r="U122" s="666">
        <f t="shared" si="34"/>
        <v>0</v>
      </c>
      <c r="V122" s="666">
        <f t="shared" si="34"/>
        <v>0</v>
      </c>
      <c r="W122" s="666">
        <f t="shared" si="34"/>
        <v>0</v>
      </c>
      <c r="X122" s="666">
        <f t="shared" si="34"/>
        <v>0</v>
      </c>
      <c r="Y122" s="666">
        <f t="shared" si="34"/>
        <v>0</v>
      </c>
      <c r="Z122" s="666">
        <f t="shared" si="34"/>
        <v>0</v>
      </c>
      <c r="AA122" s="666">
        <f t="shared" si="34"/>
        <v>0</v>
      </c>
      <c r="AB122" s="666">
        <f t="shared" si="34"/>
        <v>0</v>
      </c>
      <c r="AC122" s="666">
        <f t="shared" si="34"/>
        <v>0</v>
      </c>
      <c r="AD122" s="666">
        <f t="shared" si="35"/>
        <v>0</v>
      </c>
      <c r="AE122" s="666">
        <f t="shared" si="35"/>
        <v>0</v>
      </c>
      <c r="AF122" s="666">
        <f t="shared" si="35"/>
        <v>0</v>
      </c>
      <c r="AG122" s="666">
        <f t="shared" si="35"/>
        <v>0</v>
      </c>
      <c r="AH122" s="666">
        <f t="shared" si="35"/>
        <v>0</v>
      </c>
      <c r="AI122" s="666">
        <f t="shared" si="35"/>
        <v>0</v>
      </c>
      <c r="AJ122" s="666">
        <f t="shared" si="35"/>
        <v>0</v>
      </c>
      <c r="AK122" s="666">
        <f t="shared" si="35"/>
        <v>0</v>
      </c>
      <c r="AL122" s="666">
        <f t="shared" si="35"/>
        <v>0</v>
      </c>
      <c r="AM122" s="666">
        <f t="shared" si="35"/>
        <v>0</v>
      </c>
      <c r="AN122" s="666">
        <f t="shared" si="36"/>
        <v>0</v>
      </c>
      <c r="AO122" s="666">
        <f t="shared" si="36"/>
        <v>0</v>
      </c>
      <c r="AP122" s="666">
        <f t="shared" si="36"/>
        <v>0</v>
      </c>
      <c r="AQ122" s="666">
        <f t="shared" si="36"/>
        <v>0</v>
      </c>
      <c r="AR122" s="666">
        <f t="shared" si="36"/>
        <v>0</v>
      </c>
      <c r="AS122" s="666">
        <f t="shared" si="36"/>
        <v>0</v>
      </c>
      <c r="AT122" s="666">
        <f t="shared" si="36"/>
        <v>0</v>
      </c>
      <c r="AU122" s="666">
        <f t="shared" si="36"/>
        <v>0</v>
      </c>
      <c r="AV122" s="666">
        <f t="shared" si="36"/>
        <v>0</v>
      </c>
      <c r="AW122" s="816">
        <f t="shared" si="36"/>
        <v>0</v>
      </c>
      <c r="AX122" s="666">
        <f t="shared" si="37"/>
        <v>0</v>
      </c>
      <c r="AY122" s="666">
        <f t="shared" si="37"/>
        <v>0</v>
      </c>
      <c r="AZ122" s="666">
        <f t="shared" si="37"/>
        <v>0</v>
      </c>
      <c r="BA122" s="666">
        <f t="shared" si="37"/>
        <v>0</v>
      </c>
      <c r="BB122" s="666">
        <f t="shared" si="37"/>
        <v>0</v>
      </c>
      <c r="BC122" s="666">
        <f t="shared" si="37"/>
        <v>0</v>
      </c>
      <c r="BD122" s="666">
        <f t="shared" si="37"/>
        <v>0</v>
      </c>
      <c r="BE122" s="666">
        <f t="shared" si="37"/>
        <v>0</v>
      </c>
      <c r="BF122" s="666">
        <f t="shared" si="37"/>
        <v>0</v>
      </c>
      <c r="BG122" s="817">
        <f t="shared" si="37"/>
        <v>0</v>
      </c>
      <c r="BH122" s="136"/>
      <c r="BI122" s="136"/>
      <c r="BJ122" s="136"/>
      <c r="BK122" s="136"/>
      <c r="BL122" s="136"/>
      <c r="BM122" s="136"/>
      <c r="BN122" s="136"/>
      <c r="BO122" s="136"/>
      <c r="BP122" s="136"/>
      <c r="BQ122" s="136"/>
      <c r="BR122" s="136"/>
      <c r="BS122" s="136"/>
      <c r="BT122" s="136"/>
      <c r="BU122" s="136"/>
    </row>
    <row r="123" spans="4:73" ht="13.5" thickBot="1" x14ac:dyDescent="0.25">
      <c r="D123" s="1099"/>
      <c r="E123" s="185" t="s">
        <v>232</v>
      </c>
      <c r="F123" s="815" t="str">
        <f>IF(H123="","",SUMPRODUCT(CA_prescribed_parameters!C23:AZ23,J123:BG123))</f>
        <v/>
      </c>
      <c r="G123" s="990">
        <f>SUMIF($E$207:$E$231,$E123,G$207:G$231)</f>
        <v>0</v>
      </c>
      <c r="H123" s="591" t="str">
        <f t="shared" si="32"/>
        <v/>
      </c>
      <c r="I123" s="62"/>
      <c r="J123" s="668">
        <f t="shared" si="33"/>
        <v>0</v>
      </c>
      <c r="K123" s="668">
        <f t="shared" si="33"/>
        <v>0</v>
      </c>
      <c r="L123" s="668">
        <f t="shared" si="33"/>
        <v>0</v>
      </c>
      <c r="M123" s="668">
        <f t="shared" si="33"/>
        <v>0</v>
      </c>
      <c r="N123" s="668">
        <f t="shared" si="33"/>
        <v>0</v>
      </c>
      <c r="O123" s="668">
        <f t="shared" si="33"/>
        <v>0</v>
      </c>
      <c r="P123" s="668">
        <f t="shared" si="33"/>
        <v>0</v>
      </c>
      <c r="Q123" s="668">
        <f t="shared" si="33"/>
        <v>0</v>
      </c>
      <c r="R123" s="668">
        <f t="shared" si="33"/>
        <v>0</v>
      </c>
      <c r="S123" s="668">
        <f t="shared" si="33"/>
        <v>0</v>
      </c>
      <c r="T123" s="668">
        <f t="shared" si="34"/>
        <v>0</v>
      </c>
      <c r="U123" s="668">
        <f t="shared" si="34"/>
        <v>0</v>
      </c>
      <c r="V123" s="668">
        <f t="shared" si="34"/>
        <v>0</v>
      </c>
      <c r="W123" s="668">
        <f t="shared" si="34"/>
        <v>0</v>
      </c>
      <c r="X123" s="668">
        <f t="shared" si="34"/>
        <v>0</v>
      </c>
      <c r="Y123" s="668">
        <f t="shared" si="34"/>
        <v>0</v>
      </c>
      <c r="Z123" s="668">
        <f t="shared" si="34"/>
        <v>0</v>
      </c>
      <c r="AA123" s="668">
        <f t="shared" si="34"/>
        <v>0</v>
      </c>
      <c r="AB123" s="668">
        <f t="shared" si="34"/>
        <v>0</v>
      </c>
      <c r="AC123" s="668">
        <f t="shared" si="34"/>
        <v>0</v>
      </c>
      <c r="AD123" s="668">
        <f t="shared" si="35"/>
        <v>0</v>
      </c>
      <c r="AE123" s="668">
        <f t="shared" si="35"/>
        <v>0</v>
      </c>
      <c r="AF123" s="668">
        <f t="shared" si="35"/>
        <v>0</v>
      </c>
      <c r="AG123" s="668">
        <f t="shared" si="35"/>
        <v>0</v>
      </c>
      <c r="AH123" s="668">
        <f t="shared" si="35"/>
        <v>0</v>
      </c>
      <c r="AI123" s="668">
        <f t="shared" si="35"/>
        <v>0</v>
      </c>
      <c r="AJ123" s="668">
        <f t="shared" si="35"/>
        <v>0</v>
      </c>
      <c r="AK123" s="668">
        <f t="shared" si="35"/>
        <v>0</v>
      </c>
      <c r="AL123" s="668">
        <f t="shared" si="35"/>
        <v>0</v>
      </c>
      <c r="AM123" s="668">
        <f t="shared" si="35"/>
        <v>0</v>
      </c>
      <c r="AN123" s="668">
        <f t="shared" si="36"/>
        <v>0</v>
      </c>
      <c r="AO123" s="668">
        <f t="shared" si="36"/>
        <v>0</v>
      </c>
      <c r="AP123" s="668">
        <f t="shared" si="36"/>
        <v>0</v>
      </c>
      <c r="AQ123" s="668">
        <f t="shared" si="36"/>
        <v>0</v>
      </c>
      <c r="AR123" s="668">
        <f t="shared" si="36"/>
        <v>0</v>
      </c>
      <c r="AS123" s="668">
        <f t="shared" si="36"/>
        <v>0</v>
      </c>
      <c r="AT123" s="668">
        <f t="shared" si="36"/>
        <v>0</v>
      </c>
      <c r="AU123" s="668">
        <f t="shared" si="36"/>
        <v>0</v>
      </c>
      <c r="AV123" s="668">
        <f t="shared" si="36"/>
        <v>0</v>
      </c>
      <c r="AW123" s="818">
        <f t="shared" si="36"/>
        <v>0</v>
      </c>
      <c r="AX123" s="668">
        <f t="shared" si="37"/>
        <v>0</v>
      </c>
      <c r="AY123" s="668">
        <f t="shared" si="37"/>
        <v>0</v>
      </c>
      <c r="AZ123" s="668">
        <f t="shared" si="37"/>
        <v>0</v>
      </c>
      <c r="BA123" s="668">
        <f t="shared" si="37"/>
        <v>0</v>
      </c>
      <c r="BB123" s="668">
        <f t="shared" si="37"/>
        <v>0</v>
      </c>
      <c r="BC123" s="668">
        <f t="shared" si="37"/>
        <v>0</v>
      </c>
      <c r="BD123" s="668">
        <f t="shared" si="37"/>
        <v>0</v>
      </c>
      <c r="BE123" s="668">
        <f t="shared" si="37"/>
        <v>0</v>
      </c>
      <c r="BF123" s="668">
        <f t="shared" si="37"/>
        <v>0</v>
      </c>
      <c r="BG123" s="819">
        <f t="shared" si="37"/>
        <v>0</v>
      </c>
      <c r="BH123" s="136"/>
      <c r="BI123" s="136"/>
      <c r="BJ123" s="136"/>
      <c r="BK123" s="136"/>
      <c r="BL123" s="136"/>
      <c r="BM123" s="136"/>
      <c r="BN123" s="136"/>
      <c r="BO123" s="136"/>
      <c r="BP123" s="136"/>
      <c r="BQ123" s="136"/>
      <c r="BR123" s="136"/>
      <c r="BS123" s="136"/>
      <c r="BT123" s="136"/>
      <c r="BU123" s="136"/>
    </row>
    <row r="124" spans="4:73" x14ac:dyDescent="0.2">
      <c r="D124" s="1097" t="s">
        <v>374</v>
      </c>
      <c r="E124" s="186" t="s">
        <v>2</v>
      </c>
      <c r="F124" s="784"/>
      <c r="G124" s="991"/>
      <c r="H124" s="592" t="str">
        <f t="shared" si="32"/>
        <v/>
      </c>
      <c r="I124" s="5"/>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4"/>
      <c r="AX124" s="283"/>
      <c r="AY124" s="283"/>
      <c r="AZ124" s="283"/>
      <c r="BA124" s="283"/>
      <c r="BB124" s="283"/>
      <c r="BC124" s="283"/>
      <c r="BD124" s="283"/>
      <c r="BE124" s="283"/>
      <c r="BF124" s="283"/>
      <c r="BG124" s="285"/>
      <c r="BH124" s="136"/>
      <c r="BI124" s="136"/>
      <c r="BJ124" s="136"/>
      <c r="BK124" s="136"/>
      <c r="BL124" s="136"/>
      <c r="BM124" s="136"/>
      <c r="BN124" s="136"/>
      <c r="BO124" s="136"/>
      <c r="BP124" s="136"/>
      <c r="BQ124" s="136"/>
      <c r="BR124" s="136"/>
      <c r="BS124" s="136"/>
      <c r="BT124" s="136"/>
      <c r="BU124" s="136"/>
    </row>
    <row r="125" spans="4:73" x14ac:dyDescent="0.2">
      <c r="D125" s="1098"/>
      <c r="E125" s="184" t="s">
        <v>3</v>
      </c>
      <c r="F125" s="785"/>
      <c r="G125" s="992"/>
      <c r="H125" s="590" t="str">
        <f t="shared" si="32"/>
        <v/>
      </c>
      <c r="I125" s="5"/>
      <c r="J125" s="286"/>
      <c r="K125" s="286"/>
      <c r="L125" s="286"/>
      <c r="M125" s="286"/>
      <c r="N125" s="286"/>
      <c r="O125" s="286"/>
      <c r="P125" s="286"/>
      <c r="Q125" s="286"/>
      <c r="R125" s="286"/>
      <c r="S125" s="286"/>
      <c r="T125" s="286"/>
      <c r="U125" s="286"/>
      <c r="V125" s="286"/>
      <c r="W125" s="286"/>
      <c r="X125" s="286"/>
      <c r="Y125" s="286"/>
      <c r="Z125" s="286"/>
      <c r="AA125" s="286"/>
      <c r="AB125" s="286"/>
      <c r="AC125" s="286"/>
      <c r="AD125" s="286"/>
      <c r="AE125" s="286"/>
      <c r="AF125" s="286"/>
      <c r="AG125" s="286"/>
      <c r="AH125" s="286"/>
      <c r="AI125" s="286"/>
      <c r="AJ125" s="286"/>
      <c r="AK125" s="286"/>
      <c r="AL125" s="286"/>
      <c r="AM125" s="286"/>
      <c r="AN125" s="286"/>
      <c r="AO125" s="286"/>
      <c r="AP125" s="286"/>
      <c r="AQ125" s="286"/>
      <c r="AR125" s="286"/>
      <c r="AS125" s="286"/>
      <c r="AT125" s="286"/>
      <c r="AU125" s="286"/>
      <c r="AV125" s="286"/>
      <c r="AW125" s="287"/>
      <c r="AX125" s="286"/>
      <c r="AY125" s="286"/>
      <c r="AZ125" s="286"/>
      <c r="BA125" s="286"/>
      <c r="BB125" s="286"/>
      <c r="BC125" s="286"/>
      <c r="BD125" s="286"/>
      <c r="BE125" s="286"/>
      <c r="BF125" s="286"/>
      <c r="BG125" s="288"/>
      <c r="BH125" s="136"/>
      <c r="BI125" s="136"/>
      <c r="BJ125" s="136"/>
      <c r="BK125" s="136"/>
      <c r="BL125" s="136"/>
      <c r="BM125" s="136"/>
      <c r="BN125" s="136"/>
      <c r="BO125" s="136"/>
      <c r="BP125" s="136"/>
      <c r="BQ125" s="136"/>
      <c r="BR125" s="136"/>
      <c r="BS125" s="136"/>
      <c r="BT125" s="136"/>
      <c r="BU125" s="136"/>
    </row>
    <row r="126" spans="4:73" x14ac:dyDescent="0.2">
      <c r="D126" s="1098"/>
      <c r="E126" s="184" t="s">
        <v>4</v>
      </c>
      <c r="F126" s="785"/>
      <c r="G126" s="992"/>
      <c r="H126" s="590" t="str">
        <f t="shared" si="32"/>
        <v/>
      </c>
      <c r="I126" s="5"/>
      <c r="J126" s="286"/>
      <c r="K126" s="286"/>
      <c r="L126" s="286"/>
      <c r="M126" s="286"/>
      <c r="N126" s="286"/>
      <c r="O126" s="286"/>
      <c r="P126" s="286"/>
      <c r="Q126" s="286"/>
      <c r="R126" s="286"/>
      <c r="S126" s="286"/>
      <c r="T126" s="286"/>
      <c r="U126" s="286"/>
      <c r="V126" s="286"/>
      <c r="W126" s="286"/>
      <c r="X126" s="286"/>
      <c r="Y126" s="286"/>
      <c r="Z126" s="286"/>
      <c r="AA126" s="286"/>
      <c r="AB126" s="286"/>
      <c r="AC126" s="286"/>
      <c r="AD126" s="286"/>
      <c r="AE126" s="286"/>
      <c r="AF126" s="286"/>
      <c r="AG126" s="286"/>
      <c r="AH126" s="286"/>
      <c r="AI126" s="286"/>
      <c r="AJ126" s="286"/>
      <c r="AK126" s="286"/>
      <c r="AL126" s="286"/>
      <c r="AM126" s="286"/>
      <c r="AN126" s="286"/>
      <c r="AO126" s="286"/>
      <c r="AP126" s="286"/>
      <c r="AQ126" s="286"/>
      <c r="AR126" s="286"/>
      <c r="AS126" s="286"/>
      <c r="AT126" s="286"/>
      <c r="AU126" s="286"/>
      <c r="AV126" s="286"/>
      <c r="AW126" s="287"/>
      <c r="AX126" s="286"/>
      <c r="AY126" s="286"/>
      <c r="AZ126" s="286"/>
      <c r="BA126" s="286"/>
      <c r="BB126" s="286"/>
      <c r="BC126" s="286"/>
      <c r="BD126" s="286"/>
      <c r="BE126" s="286"/>
      <c r="BF126" s="286"/>
      <c r="BG126" s="288"/>
      <c r="BH126" s="136"/>
      <c r="BI126" s="136"/>
      <c r="BJ126" s="136"/>
      <c r="BK126" s="136"/>
      <c r="BL126" s="136"/>
      <c r="BM126" s="136"/>
      <c r="BN126" s="136"/>
      <c r="BO126" s="136"/>
      <c r="BP126" s="136"/>
      <c r="BQ126" s="136"/>
      <c r="BR126" s="136"/>
      <c r="BS126" s="136"/>
      <c r="BT126" s="136"/>
      <c r="BU126" s="136"/>
    </row>
    <row r="127" spans="4:73" x14ac:dyDescent="0.2">
      <c r="D127" s="1098"/>
      <c r="E127" s="184" t="s">
        <v>5</v>
      </c>
      <c r="F127" s="785"/>
      <c r="G127" s="992"/>
      <c r="H127" s="590" t="str">
        <f t="shared" si="32"/>
        <v/>
      </c>
      <c r="I127" s="5"/>
      <c r="J127" s="286"/>
      <c r="K127" s="286"/>
      <c r="L127" s="286"/>
      <c r="M127" s="286"/>
      <c r="N127" s="286"/>
      <c r="O127" s="286"/>
      <c r="P127" s="286"/>
      <c r="Q127" s="286"/>
      <c r="R127" s="286"/>
      <c r="S127" s="286"/>
      <c r="T127" s="286"/>
      <c r="U127" s="286"/>
      <c r="V127" s="286"/>
      <c r="W127" s="286"/>
      <c r="X127" s="286"/>
      <c r="Y127" s="286"/>
      <c r="Z127" s="286"/>
      <c r="AA127" s="286"/>
      <c r="AB127" s="286"/>
      <c r="AC127" s="286"/>
      <c r="AD127" s="286"/>
      <c r="AE127" s="286"/>
      <c r="AF127" s="286"/>
      <c r="AG127" s="286"/>
      <c r="AH127" s="286"/>
      <c r="AI127" s="286"/>
      <c r="AJ127" s="286"/>
      <c r="AK127" s="286"/>
      <c r="AL127" s="286"/>
      <c r="AM127" s="286"/>
      <c r="AN127" s="286"/>
      <c r="AO127" s="286"/>
      <c r="AP127" s="286"/>
      <c r="AQ127" s="286"/>
      <c r="AR127" s="286"/>
      <c r="AS127" s="286"/>
      <c r="AT127" s="286"/>
      <c r="AU127" s="286"/>
      <c r="AV127" s="286"/>
      <c r="AW127" s="287"/>
      <c r="AX127" s="286"/>
      <c r="AY127" s="286"/>
      <c r="AZ127" s="286"/>
      <c r="BA127" s="286"/>
      <c r="BB127" s="286"/>
      <c r="BC127" s="286"/>
      <c r="BD127" s="286"/>
      <c r="BE127" s="286"/>
      <c r="BF127" s="286"/>
      <c r="BG127" s="288"/>
      <c r="BH127" s="136"/>
      <c r="BI127" s="136"/>
      <c r="BJ127" s="136"/>
      <c r="BK127" s="136"/>
      <c r="BL127" s="136"/>
      <c r="BM127" s="136"/>
      <c r="BN127" s="136"/>
      <c r="BO127" s="136"/>
      <c r="BP127" s="136"/>
      <c r="BQ127" s="136"/>
      <c r="BR127" s="136"/>
      <c r="BS127" s="136"/>
      <c r="BT127" s="136"/>
      <c r="BU127" s="136"/>
    </row>
    <row r="128" spans="4:73" ht="13.5" thickBot="1" x14ac:dyDescent="0.25">
      <c r="D128" s="1099"/>
      <c r="E128" s="185" t="s">
        <v>232</v>
      </c>
      <c r="F128" s="786"/>
      <c r="G128" s="993"/>
      <c r="H128" s="591" t="str">
        <f t="shared" si="32"/>
        <v/>
      </c>
      <c r="I128" s="62"/>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90"/>
      <c r="AX128" s="289"/>
      <c r="AY128" s="289"/>
      <c r="AZ128" s="289"/>
      <c r="BA128" s="289"/>
      <c r="BB128" s="289"/>
      <c r="BC128" s="289"/>
      <c r="BD128" s="289"/>
      <c r="BE128" s="289"/>
      <c r="BF128" s="289"/>
      <c r="BG128" s="291"/>
      <c r="BH128" s="136"/>
      <c r="BI128" s="136"/>
      <c r="BJ128" s="136"/>
      <c r="BK128" s="136"/>
      <c r="BL128" s="136"/>
      <c r="BM128" s="136"/>
      <c r="BN128" s="136"/>
      <c r="BO128" s="136"/>
      <c r="BP128" s="136"/>
      <c r="BQ128" s="136"/>
      <c r="BR128" s="136"/>
      <c r="BS128" s="136"/>
      <c r="BT128" s="136"/>
      <c r="BU128" s="136"/>
    </row>
    <row r="129" spans="1:73" x14ac:dyDescent="0.2">
      <c r="D129" s="1097" t="s">
        <v>375</v>
      </c>
      <c r="E129" s="186" t="s">
        <v>2</v>
      </c>
      <c r="F129" s="787" t="str">
        <f t="shared" ref="F129:G133" si="38">IF(ISBLANK(F124),F119,F124)</f>
        <v/>
      </c>
      <c r="G129" s="994">
        <f t="shared" si="38"/>
        <v>0</v>
      </c>
      <c r="H129" s="592" t="str">
        <f t="shared" si="32"/>
        <v/>
      </c>
      <c r="I129" s="5"/>
      <c r="J129" s="593">
        <f t="shared" ref="J129:BG133" si="39">IF(ISBLANK(J124),J119,J124)</f>
        <v>0</v>
      </c>
      <c r="K129" s="593">
        <f t="shared" si="39"/>
        <v>0</v>
      </c>
      <c r="L129" s="593">
        <f t="shared" si="39"/>
        <v>0</v>
      </c>
      <c r="M129" s="593">
        <f t="shared" si="39"/>
        <v>0</v>
      </c>
      <c r="N129" s="593">
        <f t="shared" si="39"/>
        <v>0</v>
      </c>
      <c r="O129" s="593">
        <f t="shared" si="39"/>
        <v>0</v>
      </c>
      <c r="P129" s="593">
        <f t="shared" si="39"/>
        <v>0</v>
      </c>
      <c r="Q129" s="593">
        <f t="shared" si="39"/>
        <v>0</v>
      </c>
      <c r="R129" s="593">
        <f t="shared" si="39"/>
        <v>0</v>
      </c>
      <c r="S129" s="593">
        <f t="shared" si="39"/>
        <v>0</v>
      </c>
      <c r="T129" s="593">
        <f t="shared" si="39"/>
        <v>0</v>
      </c>
      <c r="U129" s="593">
        <f t="shared" si="39"/>
        <v>0</v>
      </c>
      <c r="V129" s="593">
        <f t="shared" si="39"/>
        <v>0</v>
      </c>
      <c r="W129" s="593">
        <f t="shared" si="39"/>
        <v>0</v>
      </c>
      <c r="X129" s="593">
        <f t="shared" si="39"/>
        <v>0</v>
      </c>
      <c r="Y129" s="593">
        <f t="shared" si="39"/>
        <v>0</v>
      </c>
      <c r="Z129" s="593">
        <f t="shared" si="39"/>
        <v>0</v>
      </c>
      <c r="AA129" s="593">
        <f t="shared" si="39"/>
        <v>0</v>
      </c>
      <c r="AB129" s="593">
        <f t="shared" si="39"/>
        <v>0</v>
      </c>
      <c r="AC129" s="593">
        <f t="shared" si="39"/>
        <v>0</v>
      </c>
      <c r="AD129" s="593">
        <f t="shared" si="39"/>
        <v>0</v>
      </c>
      <c r="AE129" s="593">
        <f t="shared" si="39"/>
        <v>0</v>
      </c>
      <c r="AF129" s="593">
        <f t="shared" si="39"/>
        <v>0</v>
      </c>
      <c r="AG129" s="593">
        <f t="shared" si="39"/>
        <v>0</v>
      </c>
      <c r="AH129" s="593">
        <f t="shared" si="39"/>
        <v>0</v>
      </c>
      <c r="AI129" s="593">
        <f t="shared" si="39"/>
        <v>0</v>
      </c>
      <c r="AJ129" s="593">
        <f t="shared" si="39"/>
        <v>0</v>
      </c>
      <c r="AK129" s="593">
        <f t="shared" si="39"/>
        <v>0</v>
      </c>
      <c r="AL129" s="593">
        <f t="shared" si="39"/>
        <v>0</v>
      </c>
      <c r="AM129" s="593">
        <f t="shared" si="39"/>
        <v>0</v>
      </c>
      <c r="AN129" s="593">
        <f t="shared" si="39"/>
        <v>0</v>
      </c>
      <c r="AO129" s="593">
        <f t="shared" si="39"/>
        <v>0</v>
      </c>
      <c r="AP129" s="593">
        <f t="shared" si="39"/>
        <v>0</v>
      </c>
      <c r="AQ129" s="593">
        <f t="shared" si="39"/>
        <v>0</v>
      </c>
      <c r="AR129" s="593">
        <f t="shared" si="39"/>
        <v>0</v>
      </c>
      <c r="AS129" s="593">
        <f t="shared" si="39"/>
        <v>0</v>
      </c>
      <c r="AT129" s="593">
        <f t="shared" si="39"/>
        <v>0</v>
      </c>
      <c r="AU129" s="593">
        <f t="shared" si="39"/>
        <v>0</v>
      </c>
      <c r="AV129" s="593">
        <f t="shared" si="39"/>
        <v>0</v>
      </c>
      <c r="AW129" s="594">
        <f t="shared" si="39"/>
        <v>0</v>
      </c>
      <c r="AX129" s="593">
        <f t="shared" si="39"/>
        <v>0</v>
      </c>
      <c r="AY129" s="593">
        <f t="shared" si="39"/>
        <v>0</v>
      </c>
      <c r="AZ129" s="593">
        <f t="shared" si="39"/>
        <v>0</v>
      </c>
      <c r="BA129" s="593">
        <f t="shared" si="39"/>
        <v>0</v>
      </c>
      <c r="BB129" s="593">
        <f t="shared" si="39"/>
        <v>0</v>
      </c>
      <c r="BC129" s="593">
        <f t="shared" si="39"/>
        <v>0</v>
      </c>
      <c r="BD129" s="593">
        <f t="shared" si="39"/>
        <v>0</v>
      </c>
      <c r="BE129" s="593">
        <f t="shared" si="39"/>
        <v>0</v>
      </c>
      <c r="BF129" s="593">
        <f t="shared" si="39"/>
        <v>0</v>
      </c>
      <c r="BG129" s="595">
        <f t="shared" si="39"/>
        <v>0</v>
      </c>
      <c r="BH129" s="136"/>
      <c r="BI129" s="136"/>
      <c r="BJ129" s="136"/>
      <c r="BK129" s="136"/>
      <c r="BL129" s="136"/>
      <c r="BM129" s="136"/>
      <c r="BN129" s="136"/>
      <c r="BO129" s="136"/>
      <c r="BP129" s="136"/>
      <c r="BQ129" s="136"/>
      <c r="BR129" s="136"/>
      <c r="BS129" s="136"/>
      <c r="BT129" s="136"/>
      <c r="BU129" s="136"/>
    </row>
    <row r="130" spans="1:73" x14ac:dyDescent="0.2">
      <c r="D130" s="1098"/>
      <c r="E130" s="184" t="s">
        <v>3</v>
      </c>
      <c r="F130" s="788" t="str">
        <f t="shared" si="38"/>
        <v/>
      </c>
      <c r="G130" s="989">
        <f t="shared" si="38"/>
        <v>0</v>
      </c>
      <c r="H130" s="590" t="str">
        <f t="shared" si="32"/>
        <v/>
      </c>
      <c r="I130" s="5"/>
      <c r="J130" s="596">
        <f t="shared" si="39"/>
        <v>0</v>
      </c>
      <c r="K130" s="596">
        <f t="shared" si="39"/>
        <v>0</v>
      </c>
      <c r="L130" s="596">
        <f t="shared" si="39"/>
        <v>0</v>
      </c>
      <c r="M130" s="596">
        <f t="shared" si="39"/>
        <v>0</v>
      </c>
      <c r="N130" s="596">
        <f t="shared" si="39"/>
        <v>0</v>
      </c>
      <c r="O130" s="596">
        <f t="shared" si="39"/>
        <v>0</v>
      </c>
      <c r="P130" s="596">
        <f t="shared" si="39"/>
        <v>0</v>
      </c>
      <c r="Q130" s="596">
        <f t="shared" si="39"/>
        <v>0</v>
      </c>
      <c r="R130" s="596">
        <f t="shared" si="39"/>
        <v>0</v>
      </c>
      <c r="S130" s="596">
        <f t="shared" si="39"/>
        <v>0</v>
      </c>
      <c r="T130" s="596">
        <f t="shared" si="39"/>
        <v>0</v>
      </c>
      <c r="U130" s="596">
        <f t="shared" si="39"/>
        <v>0</v>
      </c>
      <c r="V130" s="596">
        <f t="shared" si="39"/>
        <v>0</v>
      </c>
      <c r="W130" s="596">
        <f t="shared" si="39"/>
        <v>0</v>
      </c>
      <c r="X130" s="596">
        <f t="shared" si="39"/>
        <v>0</v>
      </c>
      <c r="Y130" s="596">
        <f t="shared" si="39"/>
        <v>0</v>
      </c>
      <c r="Z130" s="596">
        <f t="shared" si="39"/>
        <v>0</v>
      </c>
      <c r="AA130" s="596">
        <f t="shared" si="39"/>
        <v>0</v>
      </c>
      <c r="AB130" s="596">
        <f t="shared" si="39"/>
        <v>0</v>
      </c>
      <c r="AC130" s="596">
        <f t="shared" si="39"/>
        <v>0</v>
      </c>
      <c r="AD130" s="596">
        <f t="shared" si="39"/>
        <v>0</v>
      </c>
      <c r="AE130" s="596">
        <f t="shared" si="39"/>
        <v>0</v>
      </c>
      <c r="AF130" s="596">
        <f t="shared" si="39"/>
        <v>0</v>
      </c>
      <c r="AG130" s="596">
        <f t="shared" si="39"/>
        <v>0</v>
      </c>
      <c r="AH130" s="596">
        <f t="shared" si="39"/>
        <v>0</v>
      </c>
      <c r="AI130" s="596">
        <f t="shared" si="39"/>
        <v>0</v>
      </c>
      <c r="AJ130" s="596">
        <f t="shared" si="39"/>
        <v>0</v>
      </c>
      <c r="AK130" s="596">
        <f t="shared" si="39"/>
        <v>0</v>
      </c>
      <c r="AL130" s="596">
        <f t="shared" si="39"/>
        <v>0</v>
      </c>
      <c r="AM130" s="596">
        <f t="shared" si="39"/>
        <v>0</v>
      </c>
      <c r="AN130" s="596">
        <f t="shared" si="39"/>
        <v>0</v>
      </c>
      <c r="AO130" s="596">
        <f t="shared" si="39"/>
        <v>0</v>
      </c>
      <c r="AP130" s="596">
        <f t="shared" si="39"/>
        <v>0</v>
      </c>
      <c r="AQ130" s="596">
        <f t="shared" si="39"/>
        <v>0</v>
      </c>
      <c r="AR130" s="596">
        <f t="shared" si="39"/>
        <v>0</v>
      </c>
      <c r="AS130" s="596">
        <f t="shared" si="39"/>
        <v>0</v>
      </c>
      <c r="AT130" s="596">
        <f t="shared" si="39"/>
        <v>0</v>
      </c>
      <c r="AU130" s="596">
        <f t="shared" si="39"/>
        <v>0</v>
      </c>
      <c r="AV130" s="596">
        <f t="shared" si="39"/>
        <v>0</v>
      </c>
      <c r="AW130" s="597">
        <f t="shared" si="39"/>
        <v>0</v>
      </c>
      <c r="AX130" s="596">
        <f t="shared" si="39"/>
        <v>0</v>
      </c>
      <c r="AY130" s="596">
        <f t="shared" si="39"/>
        <v>0</v>
      </c>
      <c r="AZ130" s="596">
        <f t="shared" si="39"/>
        <v>0</v>
      </c>
      <c r="BA130" s="596">
        <f t="shared" si="39"/>
        <v>0</v>
      </c>
      <c r="BB130" s="596">
        <f t="shared" si="39"/>
        <v>0</v>
      </c>
      <c r="BC130" s="596">
        <f t="shared" si="39"/>
        <v>0</v>
      </c>
      <c r="BD130" s="596">
        <f t="shared" si="39"/>
        <v>0</v>
      </c>
      <c r="BE130" s="596">
        <f t="shared" si="39"/>
        <v>0</v>
      </c>
      <c r="BF130" s="596">
        <f t="shared" si="39"/>
        <v>0</v>
      </c>
      <c r="BG130" s="598">
        <f t="shared" si="39"/>
        <v>0</v>
      </c>
      <c r="BH130" s="136"/>
      <c r="BI130" s="136"/>
      <c r="BJ130" s="136"/>
      <c r="BK130" s="136"/>
      <c r="BL130" s="136"/>
      <c r="BM130" s="136"/>
      <c r="BN130" s="136"/>
      <c r="BO130" s="136"/>
      <c r="BP130" s="136"/>
      <c r="BQ130" s="136"/>
      <c r="BR130" s="136"/>
      <c r="BS130" s="136"/>
      <c r="BT130" s="136"/>
      <c r="BU130" s="136"/>
    </row>
    <row r="131" spans="1:73" x14ac:dyDescent="0.2">
      <c r="D131" s="1098"/>
      <c r="E131" s="184" t="s">
        <v>4</v>
      </c>
      <c r="F131" s="788" t="str">
        <f t="shared" si="38"/>
        <v/>
      </c>
      <c r="G131" s="989">
        <f t="shared" si="38"/>
        <v>0</v>
      </c>
      <c r="H131" s="590" t="str">
        <f t="shared" si="32"/>
        <v/>
      </c>
      <c r="I131" s="5"/>
      <c r="J131" s="596">
        <f t="shared" si="39"/>
        <v>0</v>
      </c>
      <c r="K131" s="596">
        <f t="shared" si="39"/>
        <v>0</v>
      </c>
      <c r="L131" s="596">
        <f t="shared" si="39"/>
        <v>0</v>
      </c>
      <c r="M131" s="596">
        <f t="shared" si="39"/>
        <v>0</v>
      </c>
      <c r="N131" s="596">
        <f t="shared" si="39"/>
        <v>0</v>
      </c>
      <c r="O131" s="596">
        <f t="shared" si="39"/>
        <v>0</v>
      </c>
      <c r="P131" s="596">
        <f t="shared" si="39"/>
        <v>0</v>
      </c>
      <c r="Q131" s="596">
        <f t="shared" si="39"/>
        <v>0</v>
      </c>
      <c r="R131" s="596">
        <f t="shared" si="39"/>
        <v>0</v>
      </c>
      <c r="S131" s="596">
        <f t="shared" si="39"/>
        <v>0</v>
      </c>
      <c r="T131" s="596">
        <f t="shared" si="39"/>
        <v>0</v>
      </c>
      <c r="U131" s="596">
        <f t="shared" si="39"/>
        <v>0</v>
      </c>
      <c r="V131" s="596">
        <f t="shared" si="39"/>
        <v>0</v>
      </c>
      <c r="W131" s="596">
        <f t="shared" si="39"/>
        <v>0</v>
      </c>
      <c r="X131" s="596">
        <f t="shared" si="39"/>
        <v>0</v>
      </c>
      <c r="Y131" s="596">
        <f t="shared" si="39"/>
        <v>0</v>
      </c>
      <c r="Z131" s="596">
        <f t="shared" si="39"/>
        <v>0</v>
      </c>
      <c r="AA131" s="596">
        <f t="shared" si="39"/>
        <v>0</v>
      </c>
      <c r="AB131" s="596">
        <f t="shared" si="39"/>
        <v>0</v>
      </c>
      <c r="AC131" s="596">
        <f t="shared" si="39"/>
        <v>0</v>
      </c>
      <c r="AD131" s="596">
        <f t="shared" si="39"/>
        <v>0</v>
      </c>
      <c r="AE131" s="596">
        <f t="shared" si="39"/>
        <v>0</v>
      </c>
      <c r="AF131" s="596">
        <f t="shared" si="39"/>
        <v>0</v>
      </c>
      <c r="AG131" s="596">
        <f t="shared" si="39"/>
        <v>0</v>
      </c>
      <c r="AH131" s="596">
        <f t="shared" si="39"/>
        <v>0</v>
      </c>
      <c r="AI131" s="596">
        <f t="shared" si="39"/>
        <v>0</v>
      </c>
      <c r="AJ131" s="596">
        <f t="shared" si="39"/>
        <v>0</v>
      </c>
      <c r="AK131" s="596">
        <f t="shared" si="39"/>
        <v>0</v>
      </c>
      <c r="AL131" s="596">
        <f t="shared" si="39"/>
        <v>0</v>
      </c>
      <c r="AM131" s="596">
        <f t="shared" si="39"/>
        <v>0</v>
      </c>
      <c r="AN131" s="596">
        <f t="shared" si="39"/>
        <v>0</v>
      </c>
      <c r="AO131" s="596">
        <f t="shared" si="39"/>
        <v>0</v>
      </c>
      <c r="AP131" s="596">
        <f t="shared" si="39"/>
        <v>0</v>
      </c>
      <c r="AQ131" s="596">
        <f t="shared" si="39"/>
        <v>0</v>
      </c>
      <c r="AR131" s="596">
        <f t="shared" si="39"/>
        <v>0</v>
      </c>
      <c r="AS131" s="596">
        <f t="shared" si="39"/>
        <v>0</v>
      </c>
      <c r="AT131" s="596">
        <f t="shared" si="39"/>
        <v>0</v>
      </c>
      <c r="AU131" s="596">
        <f t="shared" si="39"/>
        <v>0</v>
      </c>
      <c r="AV131" s="596">
        <f t="shared" si="39"/>
        <v>0</v>
      </c>
      <c r="AW131" s="597">
        <f t="shared" si="39"/>
        <v>0</v>
      </c>
      <c r="AX131" s="596">
        <f t="shared" si="39"/>
        <v>0</v>
      </c>
      <c r="AY131" s="596">
        <f t="shared" si="39"/>
        <v>0</v>
      </c>
      <c r="AZ131" s="596">
        <f t="shared" si="39"/>
        <v>0</v>
      </c>
      <c r="BA131" s="596">
        <f t="shared" si="39"/>
        <v>0</v>
      </c>
      <c r="BB131" s="596">
        <f t="shared" si="39"/>
        <v>0</v>
      </c>
      <c r="BC131" s="596">
        <f t="shared" si="39"/>
        <v>0</v>
      </c>
      <c r="BD131" s="596">
        <f t="shared" si="39"/>
        <v>0</v>
      </c>
      <c r="BE131" s="596">
        <f t="shared" si="39"/>
        <v>0</v>
      </c>
      <c r="BF131" s="596">
        <f t="shared" si="39"/>
        <v>0</v>
      </c>
      <c r="BG131" s="598">
        <f t="shared" si="39"/>
        <v>0</v>
      </c>
      <c r="BH131" s="136"/>
      <c r="BI131" s="136"/>
      <c r="BJ131" s="136"/>
      <c r="BK131" s="136"/>
      <c r="BL131" s="136"/>
      <c r="BM131" s="136"/>
      <c r="BN131" s="136"/>
      <c r="BO131" s="136"/>
      <c r="BP131" s="136"/>
      <c r="BQ131" s="136"/>
      <c r="BR131" s="136"/>
      <c r="BS131" s="136"/>
      <c r="BT131" s="136"/>
      <c r="BU131" s="136"/>
    </row>
    <row r="132" spans="1:73" x14ac:dyDescent="0.2">
      <c r="D132" s="1098"/>
      <c r="E132" s="184" t="s">
        <v>5</v>
      </c>
      <c r="F132" s="788" t="str">
        <f t="shared" si="38"/>
        <v/>
      </c>
      <c r="G132" s="989">
        <f t="shared" si="38"/>
        <v>0</v>
      </c>
      <c r="H132" s="590" t="str">
        <f t="shared" si="32"/>
        <v/>
      </c>
      <c r="I132" s="5"/>
      <c r="J132" s="596">
        <f t="shared" si="39"/>
        <v>0</v>
      </c>
      <c r="K132" s="596">
        <f t="shared" si="39"/>
        <v>0</v>
      </c>
      <c r="L132" s="596">
        <f t="shared" si="39"/>
        <v>0</v>
      </c>
      <c r="M132" s="596">
        <f t="shared" si="39"/>
        <v>0</v>
      </c>
      <c r="N132" s="596">
        <f t="shared" si="39"/>
        <v>0</v>
      </c>
      <c r="O132" s="596">
        <f t="shared" si="39"/>
        <v>0</v>
      </c>
      <c r="P132" s="596">
        <f t="shared" si="39"/>
        <v>0</v>
      </c>
      <c r="Q132" s="596">
        <f t="shared" si="39"/>
        <v>0</v>
      </c>
      <c r="R132" s="596">
        <f t="shared" si="39"/>
        <v>0</v>
      </c>
      <c r="S132" s="596">
        <f t="shared" si="39"/>
        <v>0</v>
      </c>
      <c r="T132" s="596">
        <f t="shared" si="39"/>
        <v>0</v>
      </c>
      <c r="U132" s="596">
        <f t="shared" si="39"/>
        <v>0</v>
      </c>
      <c r="V132" s="596">
        <f t="shared" si="39"/>
        <v>0</v>
      </c>
      <c r="W132" s="596">
        <f t="shared" si="39"/>
        <v>0</v>
      </c>
      <c r="X132" s="596">
        <f t="shared" si="39"/>
        <v>0</v>
      </c>
      <c r="Y132" s="596">
        <f t="shared" si="39"/>
        <v>0</v>
      </c>
      <c r="Z132" s="596">
        <f t="shared" si="39"/>
        <v>0</v>
      </c>
      <c r="AA132" s="596">
        <f t="shared" si="39"/>
        <v>0</v>
      </c>
      <c r="AB132" s="596">
        <f t="shared" si="39"/>
        <v>0</v>
      </c>
      <c r="AC132" s="596">
        <f t="shared" si="39"/>
        <v>0</v>
      </c>
      <c r="AD132" s="596">
        <f t="shared" si="39"/>
        <v>0</v>
      </c>
      <c r="AE132" s="596">
        <f t="shared" si="39"/>
        <v>0</v>
      </c>
      <c r="AF132" s="596">
        <f t="shared" si="39"/>
        <v>0</v>
      </c>
      <c r="AG132" s="596">
        <f t="shared" si="39"/>
        <v>0</v>
      </c>
      <c r="AH132" s="596">
        <f t="shared" si="39"/>
        <v>0</v>
      </c>
      <c r="AI132" s="596">
        <f t="shared" si="39"/>
        <v>0</v>
      </c>
      <c r="AJ132" s="596">
        <f t="shared" si="39"/>
        <v>0</v>
      </c>
      <c r="AK132" s="596">
        <f t="shared" si="39"/>
        <v>0</v>
      </c>
      <c r="AL132" s="596">
        <f t="shared" si="39"/>
        <v>0</v>
      </c>
      <c r="AM132" s="596">
        <f t="shared" si="39"/>
        <v>0</v>
      </c>
      <c r="AN132" s="596">
        <f t="shared" si="39"/>
        <v>0</v>
      </c>
      <c r="AO132" s="596">
        <f t="shared" si="39"/>
        <v>0</v>
      </c>
      <c r="AP132" s="596">
        <f t="shared" si="39"/>
        <v>0</v>
      </c>
      <c r="AQ132" s="596">
        <f t="shared" si="39"/>
        <v>0</v>
      </c>
      <c r="AR132" s="596">
        <f t="shared" si="39"/>
        <v>0</v>
      </c>
      <c r="AS132" s="596">
        <f t="shared" si="39"/>
        <v>0</v>
      </c>
      <c r="AT132" s="596">
        <f t="shared" si="39"/>
        <v>0</v>
      </c>
      <c r="AU132" s="596">
        <f t="shared" si="39"/>
        <v>0</v>
      </c>
      <c r="AV132" s="596">
        <f t="shared" si="39"/>
        <v>0</v>
      </c>
      <c r="AW132" s="597">
        <f t="shared" si="39"/>
        <v>0</v>
      </c>
      <c r="AX132" s="596">
        <f t="shared" si="39"/>
        <v>0</v>
      </c>
      <c r="AY132" s="596">
        <f t="shared" si="39"/>
        <v>0</v>
      </c>
      <c r="AZ132" s="596">
        <f t="shared" si="39"/>
        <v>0</v>
      </c>
      <c r="BA132" s="596">
        <f t="shared" si="39"/>
        <v>0</v>
      </c>
      <c r="BB132" s="596">
        <f t="shared" si="39"/>
        <v>0</v>
      </c>
      <c r="BC132" s="596">
        <f t="shared" si="39"/>
        <v>0</v>
      </c>
      <c r="BD132" s="596">
        <f t="shared" si="39"/>
        <v>0</v>
      </c>
      <c r="BE132" s="596">
        <f t="shared" si="39"/>
        <v>0</v>
      </c>
      <c r="BF132" s="596">
        <f t="shared" si="39"/>
        <v>0</v>
      </c>
      <c r="BG132" s="598">
        <f t="shared" si="39"/>
        <v>0</v>
      </c>
      <c r="BH132" s="136"/>
      <c r="BI132" s="136"/>
      <c r="BJ132" s="136"/>
      <c r="BK132" s="136"/>
      <c r="BL132" s="136"/>
      <c r="BM132" s="136"/>
      <c r="BN132" s="136"/>
      <c r="BO132" s="136"/>
      <c r="BP132" s="136"/>
      <c r="BQ132" s="136"/>
      <c r="BR132" s="136"/>
      <c r="BS132" s="136"/>
      <c r="BT132" s="136"/>
      <c r="BU132" s="136"/>
    </row>
    <row r="133" spans="1:73" ht="13.5" thickBot="1" x14ac:dyDescent="0.25">
      <c r="D133" s="1099"/>
      <c r="E133" s="187" t="s">
        <v>232</v>
      </c>
      <c r="F133" s="789" t="str">
        <f t="shared" si="38"/>
        <v/>
      </c>
      <c r="G133" s="995">
        <f t="shared" si="38"/>
        <v>0</v>
      </c>
      <c r="H133" s="591" t="str">
        <f t="shared" si="32"/>
        <v/>
      </c>
      <c r="I133" s="62"/>
      <c r="J133" s="599">
        <f t="shared" si="39"/>
        <v>0</v>
      </c>
      <c r="K133" s="599">
        <f t="shared" si="39"/>
        <v>0</v>
      </c>
      <c r="L133" s="599">
        <f t="shared" si="39"/>
        <v>0</v>
      </c>
      <c r="M133" s="599">
        <f t="shared" si="39"/>
        <v>0</v>
      </c>
      <c r="N133" s="599">
        <f t="shared" si="39"/>
        <v>0</v>
      </c>
      <c r="O133" s="599">
        <f t="shared" si="39"/>
        <v>0</v>
      </c>
      <c r="P133" s="599">
        <f t="shared" si="39"/>
        <v>0</v>
      </c>
      <c r="Q133" s="599">
        <f t="shared" si="39"/>
        <v>0</v>
      </c>
      <c r="R133" s="599">
        <f t="shared" si="39"/>
        <v>0</v>
      </c>
      <c r="S133" s="599">
        <f t="shared" si="39"/>
        <v>0</v>
      </c>
      <c r="T133" s="599">
        <f t="shared" si="39"/>
        <v>0</v>
      </c>
      <c r="U133" s="599">
        <f t="shared" si="39"/>
        <v>0</v>
      </c>
      <c r="V133" s="599">
        <f t="shared" si="39"/>
        <v>0</v>
      </c>
      <c r="W133" s="599">
        <f t="shared" si="39"/>
        <v>0</v>
      </c>
      <c r="X133" s="599">
        <f t="shared" si="39"/>
        <v>0</v>
      </c>
      <c r="Y133" s="599">
        <f t="shared" si="39"/>
        <v>0</v>
      </c>
      <c r="Z133" s="599">
        <f t="shared" si="39"/>
        <v>0</v>
      </c>
      <c r="AA133" s="599">
        <f t="shared" si="39"/>
        <v>0</v>
      </c>
      <c r="AB133" s="599">
        <f t="shared" si="39"/>
        <v>0</v>
      </c>
      <c r="AC133" s="599">
        <f t="shared" si="39"/>
        <v>0</v>
      </c>
      <c r="AD133" s="599">
        <f t="shared" si="39"/>
        <v>0</v>
      </c>
      <c r="AE133" s="599">
        <f t="shared" si="39"/>
        <v>0</v>
      </c>
      <c r="AF133" s="599">
        <f t="shared" si="39"/>
        <v>0</v>
      </c>
      <c r="AG133" s="599">
        <f t="shared" si="39"/>
        <v>0</v>
      </c>
      <c r="AH133" s="599">
        <f t="shared" si="39"/>
        <v>0</v>
      </c>
      <c r="AI133" s="599">
        <f t="shared" si="39"/>
        <v>0</v>
      </c>
      <c r="AJ133" s="599">
        <f t="shared" si="39"/>
        <v>0</v>
      </c>
      <c r="AK133" s="599">
        <f t="shared" si="39"/>
        <v>0</v>
      </c>
      <c r="AL133" s="599">
        <f t="shared" si="39"/>
        <v>0</v>
      </c>
      <c r="AM133" s="599">
        <f t="shared" si="39"/>
        <v>0</v>
      </c>
      <c r="AN133" s="599">
        <f t="shared" si="39"/>
        <v>0</v>
      </c>
      <c r="AO133" s="599">
        <f t="shared" si="39"/>
        <v>0</v>
      </c>
      <c r="AP133" s="599">
        <f t="shared" si="39"/>
        <v>0</v>
      </c>
      <c r="AQ133" s="599">
        <f t="shared" si="39"/>
        <v>0</v>
      </c>
      <c r="AR133" s="599">
        <f t="shared" si="39"/>
        <v>0</v>
      </c>
      <c r="AS133" s="599">
        <f t="shared" si="39"/>
        <v>0</v>
      </c>
      <c r="AT133" s="599">
        <f t="shared" si="39"/>
        <v>0</v>
      </c>
      <c r="AU133" s="599">
        <f t="shared" si="39"/>
        <v>0</v>
      </c>
      <c r="AV133" s="599">
        <f t="shared" si="39"/>
        <v>0</v>
      </c>
      <c r="AW133" s="600">
        <f t="shared" si="39"/>
        <v>0</v>
      </c>
      <c r="AX133" s="599">
        <f t="shared" si="39"/>
        <v>0</v>
      </c>
      <c r="AY133" s="599">
        <f t="shared" si="39"/>
        <v>0</v>
      </c>
      <c r="AZ133" s="599">
        <f t="shared" si="39"/>
        <v>0</v>
      </c>
      <c r="BA133" s="599">
        <f t="shared" si="39"/>
        <v>0</v>
      </c>
      <c r="BB133" s="599">
        <f t="shared" si="39"/>
        <v>0</v>
      </c>
      <c r="BC133" s="599">
        <f t="shared" si="39"/>
        <v>0</v>
      </c>
      <c r="BD133" s="599">
        <f t="shared" si="39"/>
        <v>0</v>
      </c>
      <c r="BE133" s="599">
        <f t="shared" si="39"/>
        <v>0</v>
      </c>
      <c r="BF133" s="599">
        <f t="shared" si="39"/>
        <v>0</v>
      </c>
      <c r="BG133" s="601">
        <f t="shared" si="39"/>
        <v>0</v>
      </c>
      <c r="BH133" s="136"/>
      <c r="BI133" s="136"/>
      <c r="BJ133" s="136"/>
      <c r="BK133" s="136"/>
      <c r="BL133" s="136"/>
      <c r="BM133" s="136"/>
      <c r="BN133" s="136"/>
      <c r="BO133" s="136"/>
      <c r="BP133" s="136"/>
      <c r="BQ133" s="136"/>
      <c r="BR133" s="136"/>
      <c r="BS133" s="136"/>
      <c r="BT133" s="136"/>
      <c r="BU133" s="136"/>
    </row>
    <row r="134" spans="1:73" ht="13.5" thickBot="1" x14ac:dyDescent="0.25">
      <c r="D134" s="188" t="s">
        <v>145</v>
      </c>
      <c r="E134" s="189"/>
      <c r="F134" s="790">
        <f>IF(G134&lt;&gt;0,SUMPRODUCT(F129:F133,G129:G133)/G134,1)</f>
        <v>1</v>
      </c>
      <c r="G134" s="996">
        <f>SUM(G129:G133)</f>
        <v>0</v>
      </c>
      <c r="H134" s="191"/>
    </row>
    <row r="135" spans="1:73" s="44" customFormat="1" x14ac:dyDescent="0.2">
      <c r="D135" s="192"/>
      <c r="E135" s="135"/>
      <c r="F135" s="193"/>
      <c r="G135" s="194"/>
      <c r="H135" s="194"/>
      <c r="J135" s="136"/>
      <c r="K135" s="136"/>
      <c r="L135" s="136"/>
      <c r="M135" s="136"/>
      <c r="N135" s="136"/>
      <c r="O135" s="136"/>
      <c r="P135" s="136"/>
      <c r="Q135" s="136"/>
      <c r="R135" s="136"/>
      <c r="S135" s="136"/>
      <c r="T135" s="136"/>
      <c r="U135" s="136"/>
      <c r="V135" s="136"/>
      <c r="W135" s="136"/>
      <c r="X135" s="136"/>
      <c r="Y135" s="136"/>
      <c r="Z135" s="136"/>
      <c r="AA135" s="136"/>
      <c r="AB135" s="136"/>
      <c r="AC135" s="136"/>
      <c r="AD135" s="136"/>
      <c r="AE135" s="136"/>
      <c r="AF135" s="136"/>
      <c r="AG135" s="136"/>
      <c r="AH135" s="136"/>
      <c r="AI135" s="136"/>
      <c r="AJ135" s="136"/>
      <c r="AK135" s="136"/>
      <c r="AL135" s="136"/>
      <c r="AM135" s="136"/>
      <c r="AN135" s="136"/>
      <c r="AO135" s="136"/>
      <c r="AP135" s="136"/>
      <c r="AQ135" s="136"/>
      <c r="AR135" s="136"/>
      <c r="AS135" s="136"/>
      <c r="AT135" s="136"/>
      <c r="AU135" s="136"/>
      <c r="AV135" s="136"/>
      <c r="AW135" s="136"/>
    </row>
    <row r="136" spans="1:73" s="140" customFormat="1" ht="15.75" x14ac:dyDescent="0.2">
      <c r="A136" s="569">
        <v>4</v>
      </c>
      <c r="B136" s="482" t="str">
        <f>"Insurance cash flows by currency, in " &amp;CA_SST_currency &amp;CA_nunit_lab &amp;" (SST currency)"</f>
        <v>Insurance cash flows by currency, in CHFm  (SST currency)</v>
      </c>
      <c r="E136" s="195"/>
      <c r="F136" s="195"/>
      <c r="G136" s="195"/>
      <c r="H136" s="195"/>
    </row>
    <row r="137" spans="1:73" s="140" customFormat="1" x14ac:dyDescent="0.2">
      <c r="E137" s="195"/>
      <c r="F137" s="195"/>
      <c r="G137" s="195"/>
      <c r="H137" s="195"/>
    </row>
    <row r="138" spans="1:73" s="197" customFormat="1" x14ac:dyDescent="0.2">
      <c r="B138" s="130" t="s">
        <v>379</v>
      </c>
      <c r="E138" s="154"/>
      <c r="F138" s="154"/>
      <c r="G138" s="154"/>
      <c r="H138" s="154"/>
    </row>
    <row r="139" spans="1:73" s="140" customFormat="1" ht="13.5" thickBot="1" x14ac:dyDescent="0.25">
      <c r="B139" s="196"/>
      <c r="C139" s="197"/>
      <c r="D139" s="197"/>
      <c r="E139" s="154"/>
      <c r="F139" s="154"/>
      <c r="G139" s="154"/>
      <c r="H139" s="195"/>
    </row>
    <row r="140" spans="1:73" s="44" customFormat="1" x14ac:dyDescent="0.2">
      <c r="D140" s="261" t="str">
        <f xml:space="preserve"> "Cash flows of insurance business, net and undiscounted, amounts in "&amp;$D$25</f>
        <v>Cash flows of insurance business, net and undiscounted, amounts in CHF</v>
      </c>
      <c r="E140" s="262"/>
      <c r="F140" s="262"/>
      <c r="G140" s="264"/>
      <c r="H140" s="264"/>
      <c r="I140" s="264"/>
      <c r="J140" s="581" t="str">
        <f>"Cash flow yearly amounts, in "&amp;CA_SST_currency &amp;CA_nunit_lab &amp;" (SST currency)"</f>
        <v>Cash flow yearly amounts, in CHFm  (SST currency)</v>
      </c>
      <c r="K140" s="264"/>
      <c r="L140" s="264"/>
      <c r="M140" s="264"/>
      <c r="N140" s="264"/>
      <c r="O140" s="264"/>
      <c r="P140" s="264"/>
      <c r="Q140" s="264"/>
      <c r="R140" s="264"/>
      <c r="S140" s="264"/>
      <c r="T140" s="264"/>
      <c r="U140" s="264"/>
      <c r="V140" s="264"/>
      <c r="W140" s="264"/>
      <c r="X140" s="264"/>
      <c r="Y140" s="264"/>
      <c r="Z140" s="264"/>
      <c r="AA140" s="264"/>
      <c r="AB140" s="264"/>
      <c r="AC140" s="264"/>
      <c r="AD140" s="264"/>
      <c r="AE140" s="264"/>
      <c r="AF140" s="264"/>
      <c r="AG140" s="264"/>
      <c r="AH140" s="264"/>
      <c r="AI140" s="264"/>
      <c r="AJ140" s="264"/>
      <c r="AK140" s="264"/>
      <c r="AL140" s="264"/>
      <c r="AM140" s="264"/>
      <c r="AN140" s="264"/>
      <c r="AO140" s="264"/>
      <c r="AP140" s="264"/>
      <c r="AQ140" s="264"/>
      <c r="AR140" s="264"/>
      <c r="AS140" s="264"/>
      <c r="AT140" s="264"/>
      <c r="AU140" s="264"/>
      <c r="AV140" s="264"/>
      <c r="AW140" s="264"/>
      <c r="AX140" s="262"/>
      <c r="AY140" s="264"/>
      <c r="AZ140" s="264"/>
      <c r="BA140" s="264"/>
      <c r="BB140" s="264"/>
      <c r="BC140" s="264"/>
      <c r="BD140" s="264"/>
      <c r="BE140" s="264"/>
      <c r="BF140" s="264"/>
      <c r="BG140" s="317"/>
    </row>
    <row r="141" spans="1:73" s="44" customFormat="1" x14ac:dyDescent="0.2">
      <c r="D141" s="269"/>
      <c r="E141" s="43"/>
      <c r="F141" s="43"/>
      <c r="G141" s="43"/>
      <c r="H141" s="43"/>
      <c r="I141" s="43"/>
      <c r="J141" s="43"/>
      <c r="K141" s="320" t="s">
        <v>146</v>
      </c>
      <c r="L141" s="43"/>
      <c r="M141" s="43"/>
      <c r="N141" s="43"/>
      <c r="O141" s="43"/>
      <c r="P141" s="43"/>
      <c r="Q141" s="43"/>
      <c r="R141" s="43"/>
      <c r="S141" s="43"/>
      <c r="T141" s="43"/>
      <c r="U141" s="43"/>
      <c r="V141" s="43"/>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43"/>
      <c r="BG141" s="319"/>
    </row>
    <row r="142" spans="1:73" s="44" customFormat="1" x14ac:dyDescent="0.2">
      <c r="D142" s="269"/>
      <c r="E142" s="43"/>
      <c r="F142" s="321"/>
      <c r="G142" s="43"/>
      <c r="H142" s="43"/>
      <c r="I142" s="579" t="s">
        <v>348</v>
      </c>
      <c r="J142" s="43">
        <v>1</v>
      </c>
      <c r="K142" s="43">
        <f>J142+1</f>
        <v>2</v>
      </c>
      <c r="L142" s="43">
        <f t="shared" ref="L142:BG142" si="40">K142+1</f>
        <v>3</v>
      </c>
      <c r="M142" s="43">
        <f t="shared" si="40"/>
        <v>4</v>
      </c>
      <c r="N142" s="43">
        <f t="shared" si="40"/>
        <v>5</v>
      </c>
      <c r="O142" s="43">
        <f t="shared" si="40"/>
        <v>6</v>
      </c>
      <c r="P142" s="43">
        <f t="shared" si="40"/>
        <v>7</v>
      </c>
      <c r="Q142" s="43">
        <f t="shared" si="40"/>
        <v>8</v>
      </c>
      <c r="R142" s="43">
        <f t="shared" si="40"/>
        <v>9</v>
      </c>
      <c r="S142" s="43">
        <f t="shared" si="40"/>
        <v>10</v>
      </c>
      <c r="T142" s="43">
        <f t="shared" si="40"/>
        <v>11</v>
      </c>
      <c r="U142" s="43">
        <f t="shared" si="40"/>
        <v>12</v>
      </c>
      <c r="V142" s="43">
        <f t="shared" si="40"/>
        <v>13</v>
      </c>
      <c r="W142" s="43">
        <f t="shared" si="40"/>
        <v>14</v>
      </c>
      <c r="X142" s="43">
        <f t="shared" si="40"/>
        <v>15</v>
      </c>
      <c r="Y142" s="43">
        <f t="shared" si="40"/>
        <v>16</v>
      </c>
      <c r="Z142" s="43">
        <f t="shared" si="40"/>
        <v>17</v>
      </c>
      <c r="AA142" s="43">
        <f t="shared" si="40"/>
        <v>18</v>
      </c>
      <c r="AB142" s="43">
        <f t="shared" si="40"/>
        <v>19</v>
      </c>
      <c r="AC142" s="43">
        <f t="shared" si="40"/>
        <v>20</v>
      </c>
      <c r="AD142" s="43">
        <f t="shared" si="40"/>
        <v>21</v>
      </c>
      <c r="AE142" s="43">
        <f t="shared" si="40"/>
        <v>22</v>
      </c>
      <c r="AF142" s="43">
        <f t="shared" si="40"/>
        <v>23</v>
      </c>
      <c r="AG142" s="43">
        <f t="shared" si="40"/>
        <v>24</v>
      </c>
      <c r="AH142" s="43">
        <f t="shared" si="40"/>
        <v>25</v>
      </c>
      <c r="AI142" s="43">
        <f t="shared" si="40"/>
        <v>26</v>
      </c>
      <c r="AJ142" s="43">
        <f t="shared" si="40"/>
        <v>27</v>
      </c>
      <c r="AK142" s="43">
        <f t="shared" si="40"/>
        <v>28</v>
      </c>
      <c r="AL142" s="43">
        <f t="shared" si="40"/>
        <v>29</v>
      </c>
      <c r="AM142" s="43">
        <f t="shared" si="40"/>
        <v>30</v>
      </c>
      <c r="AN142" s="43">
        <f t="shared" si="40"/>
        <v>31</v>
      </c>
      <c r="AO142" s="43">
        <f t="shared" si="40"/>
        <v>32</v>
      </c>
      <c r="AP142" s="43">
        <f t="shared" si="40"/>
        <v>33</v>
      </c>
      <c r="AQ142" s="43">
        <f t="shared" si="40"/>
        <v>34</v>
      </c>
      <c r="AR142" s="43">
        <f t="shared" si="40"/>
        <v>35</v>
      </c>
      <c r="AS142" s="43">
        <f t="shared" si="40"/>
        <v>36</v>
      </c>
      <c r="AT142" s="43">
        <f t="shared" si="40"/>
        <v>37</v>
      </c>
      <c r="AU142" s="43">
        <f t="shared" si="40"/>
        <v>38</v>
      </c>
      <c r="AV142" s="43">
        <f t="shared" si="40"/>
        <v>39</v>
      </c>
      <c r="AW142" s="43">
        <f t="shared" si="40"/>
        <v>40</v>
      </c>
      <c r="AX142" s="43">
        <f t="shared" si="40"/>
        <v>41</v>
      </c>
      <c r="AY142" s="43">
        <f t="shared" si="40"/>
        <v>42</v>
      </c>
      <c r="AZ142" s="43">
        <f t="shared" si="40"/>
        <v>43</v>
      </c>
      <c r="BA142" s="43">
        <f t="shared" si="40"/>
        <v>44</v>
      </c>
      <c r="BB142" s="43">
        <f t="shared" si="40"/>
        <v>45</v>
      </c>
      <c r="BC142" s="43">
        <f t="shared" si="40"/>
        <v>46</v>
      </c>
      <c r="BD142" s="43">
        <f t="shared" si="40"/>
        <v>47</v>
      </c>
      <c r="BE142" s="43">
        <f t="shared" si="40"/>
        <v>48</v>
      </c>
      <c r="BF142" s="43">
        <f t="shared" si="40"/>
        <v>49</v>
      </c>
      <c r="BG142" s="319">
        <f t="shared" si="40"/>
        <v>50</v>
      </c>
    </row>
    <row r="143" spans="1:73" s="44" customFormat="1" ht="64.5" customHeight="1" x14ac:dyDescent="0.2">
      <c r="D143" s="584"/>
      <c r="E143" s="585" t="s">
        <v>140</v>
      </c>
      <c r="F143" s="604" t="s">
        <v>147</v>
      </c>
      <c r="G143" s="602" t="s">
        <v>148</v>
      </c>
      <c r="H143" s="587" t="s">
        <v>384</v>
      </c>
      <c r="I143" s="580" t="s">
        <v>413</v>
      </c>
      <c r="J143" s="198">
        <f>$D$22+J142-1</f>
        <v>2025</v>
      </c>
      <c r="K143" s="198">
        <f t="shared" ref="K143:P143" si="41">$D$22+K142-1</f>
        <v>2026</v>
      </c>
      <c r="L143" s="181">
        <f t="shared" si="41"/>
        <v>2027</v>
      </c>
      <c r="M143" s="181">
        <f t="shared" si="41"/>
        <v>2028</v>
      </c>
      <c r="N143" s="181">
        <f t="shared" si="41"/>
        <v>2029</v>
      </c>
      <c r="O143" s="181">
        <f t="shared" si="41"/>
        <v>2030</v>
      </c>
      <c r="P143" s="181">
        <f t="shared" si="41"/>
        <v>2031</v>
      </c>
      <c r="Q143" s="181">
        <f>$D$22+Q142-1</f>
        <v>2032</v>
      </c>
      <c r="R143" s="181">
        <f t="shared" ref="R143:AW143" si="42">$D$22+R142-1</f>
        <v>2033</v>
      </c>
      <c r="S143" s="181">
        <f t="shared" si="42"/>
        <v>2034</v>
      </c>
      <c r="T143" s="181">
        <f t="shared" si="42"/>
        <v>2035</v>
      </c>
      <c r="U143" s="181">
        <f t="shared" si="42"/>
        <v>2036</v>
      </c>
      <c r="V143" s="181">
        <f t="shared" si="42"/>
        <v>2037</v>
      </c>
      <c r="W143" s="181">
        <f t="shared" si="42"/>
        <v>2038</v>
      </c>
      <c r="X143" s="181">
        <f t="shared" si="42"/>
        <v>2039</v>
      </c>
      <c r="Y143" s="181">
        <f t="shared" si="42"/>
        <v>2040</v>
      </c>
      <c r="Z143" s="181">
        <f t="shared" si="42"/>
        <v>2041</v>
      </c>
      <c r="AA143" s="181">
        <f t="shared" si="42"/>
        <v>2042</v>
      </c>
      <c r="AB143" s="181">
        <f t="shared" si="42"/>
        <v>2043</v>
      </c>
      <c r="AC143" s="181">
        <f t="shared" si="42"/>
        <v>2044</v>
      </c>
      <c r="AD143" s="181">
        <f t="shared" si="42"/>
        <v>2045</v>
      </c>
      <c r="AE143" s="181">
        <f t="shared" si="42"/>
        <v>2046</v>
      </c>
      <c r="AF143" s="181">
        <f t="shared" si="42"/>
        <v>2047</v>
      </c>
      <c r="AG143" s="181">
        <f t="shared" si="42"/>
        <v>2048</v>
      </c>
      <c r="AH143" s="181">
        <f t="shared" si="42"/>
        <v>2049</v>
      </c>
      <c r="AI143" s="181">
        <f t="shared" si="42"/>
        <v>2050</v>
      </c>
      <c r="AJ143" s="181">
        <f t="shared" si="42"/>
        <v>2051</v>
      </c>
      <c r="AK143" s="181">
        <f t="shared" si="42"/>
        <v>2052</v>
      </c>
      <c r="AL143" s="181">
        <f t="shared" si="42"/>
        <v>2053</v>
      </c>
      <c r="AM143" s="181">
        <f t="shared" si="42"/>
        <v>2054</v>
      </c>
      <c r="AN143" s="181">
        <f t="shared" si="42"/>
        <v>2055</v>
      </c>
      <c r="AO143" s="181">
        <f t="shared" si="42"/>
        <v>2056</v>
      </c>
      <c r="AP143" s="181">
        <f t="shared" si="42"/>
        <v>2057</v>
      </c>
      <c r="AQ143" s="181">
        <f t="shared" si="42"/>
        <v>2058</v>
      </c>
      <c r="AR143" s="181">
        <f t="shared" si="42"/>
        <v>2059</v>
      </c>
      <c r="AS143" s="181">
        <f t="shared" si="42"/>
        <v>2060</v>
      </c>
      <c r="AT143" s="181">
        <f t="shared" si="42"/>
        <v>2061</v>
      </c>
      <c r="AU143" s="181">
        <f t="shared" si="42"/>
        <v>2062</v>
      </c>
      <c r="AV143" s="181">
        <f t="shared" si="42"/>
        <v>2063</v>
      </c>
      <c r="AW143" s="181">
        <f t="shared" si="42"/>
        <v>2064</v>
      </c>
      <c r="AX143" s="181">
        <f>$D$22+AX142-1</f>
        <v>2065</v>
      </c>
      <c r="AY143" s="181">
        <f t="shared" ref="AY143:BD143" si="43">$D$22+AY142-1</f>
        <v>2066</v>
      </c>
      <c r="AZ143" s="181">
        <f t="shared" si="43"/>
        <v>2067</v>
      </c>
      <c r="BA143" s="181">
        <f t="shared" si="43"/>
        <v>2068</v>
      </c>
      <c r="BB143" s="181">
        <f t="shared" si="43"/>
        <v>2069</v>
      </c>
      <c r="BC143" s="181">
        <f t="shared" si="43"/>
        <v>2070</v>
      </c>
      <c r="BD143" s="181">
        <f t="shared" si="43"/>
        <v>2071</v>
      </c>
      <c r="BE143" s="181">
        <f>$D$22+BE142-1</f>
        <v>2072</v>
      </c>
      <c r="BF143" s="181">
        <f t="shared" ref="BF143:BG143" si="44">$D$22+BF142-1</f>
        <v>2073</v>
      </c>
      <c r="BG143" s="182">
        <f t="shared" si="44"/>
        <v>2074</v>
      </c>
    </row>
    <row r="144" spans="1:73" s="44" customFormat="1" x14ac:dyDescent="0.2">
      <c r="D144" s="1091" t="s">
        <v>380</v>
      </c>
      <c r="E144" s="603" t="s">
        <v>2</v>
      </c>
      <c r="F144" s="605"/>
      <c r="G144" s="781">
        <f>1/G14</f>
        <v>1.0009142000662867</v>
      </c>
      <c r="H144" s="664">
        <f>IF(E144=CA_SST_currency,1,0)</f>
        <v>1</v>
      </c>
      <c r="J144" s="1000">
        <f t="shared" ref="J144:J145" si="45">F$149*G144*H144</f>
        <v>0</v>
      </c>
      <c r="K144" s="1000">
        <v>0</v>
      </c>
      <c r="L144" s="1000">
        <v>0</v>
      </c>
      <c r="M144" s="1000">
        <v>0</v>
      </c>
      <c r="N144" s="1000">
        <v>0</v>
      </c>
      <c r="O144" s="1000">
        <v>0</v>
      </c>
      <c r="P144" s="1000">
        <v>0</v>
      </c>
      <c r="Q144" s="1000">
        <v>0</v>
      </c>
      <c r="R144" s="1000">
        <v>0</v>
      </c>
      <c r="S144" s="1000">
        <v>0</v>
      </c>
      <c r="T144" s="1000">
        <v>0</v>
      </c>
      <c r="U144" s="1000">
        <v>0</v>
      </c>
      <c r="V144" s="1000">
        <v>0</v>
      </c>
      <c r="W144" s="1000">
        <v>0</v>
      </c>
      <c r="X144" s="1000">
        <v>0</v>
      </c>
      <c r="Y144" s="1000">
        <v>0</v>
      </c>
      <c r="Z144" s="1000">
        <v>0</v>
      </c>
      <c r="AA144" s="1000">
        <v>0</v>
      </c>
      <c r="AB144" s="1000">
        <v>0</v>
      </c>
      <c r="AC144" s="1000">
        <v>0</v>
      </c>
      <c r="AD144" s="1000">
        <v>0</v>
      </c>
      <c r="AE144" s="1000">
        <v>0</v>
      </c>
      <c r="AF144" s="1000">
        <v>0</v>
      </c>
      <c r="AG144" s="1000">
        <v>0</v>
      </c>
      <c r="AH144" s="1000">
        <v>0</v>
      </c>
      <c r="AI144" s="1000">
        <v>0</v>
      </c>
      <c r="AJ144" s="1000">
        <v>0</v>
      </c>
      <c r="AK144" s="1000">
        <v>0</v>
      </c>
      <c r="AL144" s="1000">
        <v>0</v>
      </c>
      <c r="AM144" s="1000">
        <v>0</v>
      </c>
      <c r="AN144" s="1000">
        <v>0</v>
      </c>
      <c r="AO144" s="1000">
        <v>0</v>
      </c>
      <c r="AP144" s="1000">
        <v>0</v>
      </c>
      <c r="AQ144" s="1000">
        <v>0</v>
      </c>
      <c r="AR144" s="1000">
        <v>0</v>
      </c>
      <c r="AS144" s="1000">
        <v>0</v>
      </c>
      <c r="AT144" s="1000">
        <v>0</v>
      </c>
      <c r="AU144" s="1000">
        <v>0</v>
      </c>
      <c r="AV144" s="1000">
        <v>0</v>
      </c>
      <c r="AW144" s="1000">
        <v>0</v>
      </c>
      <c r="AX144" s="1000">
        <v>0</v>
      </c>
      <c r="AY144" s="1000">
        <v>0</v>
      </c>
      <c r="AZ144" s="1000">
        <v>0</v>
      </c>
      <c r="BA144" s="1000">
        <v>0</v>
      </c>
      <c r="BB144" s="1000">
        <v>0</v>
      </c>
      <c r="BC144" s="1000">
        <v>0</v>
      </c>
      <c r="BD144" s="1000">
        <v>0</v>
      </c>
      <c r="BE144" s="1000">
        <v>0</v>
      </c>
      <c r="BF144" s="1000">
        <v>0</v>
      </c>
      <c r="BG144" s="1001">
        <v>0</v>
      </c>
    </row>
    <row r="145" spans="4:59" s="44" customFormat="1" x14ac:dyDescent="0.2">
      <c r="D145" s="1092"/>
      <c r="E145" s="603" t="s">
        <v>3</v>
      </c>
      <c r="F145" s="606"/>
      <c r="G145" s="781">
        <f>1/G15</f>
        <v>1.0204200000000019</v>
      </c>
      <c r="H145" s="664">
        <f>IF(E145=CA_SST_currency,1,0)</f>
        <v>0</v>
      </c>
      <c r="J145" s="1000">
        <f t="shared" si="45"/>
        <v>0</v>
      </c>
      <c r="K145" s="1000">
        <v>0</v>
      </c>
      <c r="L145" s="1000">
        <v>0</v>
      </c>
      <c r="M145" s="1000">
        <v>0</v>
      </c>
      <c r="N145" s="1000">
        <v>0</v>
      </c>
      <c r="O145" s="1000">
        <v>0</v>
      </c>
      <c r="P145" s="1000">
        <v>0</v>
      </c>
      <c r="Q145" s="1000">
        <v>0</v>
      </c>
      <c r="R145" s="1000">
        <v>0</v>
      </c>
      <c r="S145" s="1000">
        <v>0</v>
      </c>
      <c r="T145" s="1000">
        <v>0</v>
      </c>
      <c r="U145" s="1000">
        <v>0</v>
      </c>
      <c r="V145" s="1000">
        <v>0</v>
      </c>
      <c r="W145" s="1000">
        <v>0</v>
      </c>
      <c r="X145" s="1000">
        <v>0</v>
      </c>
      <c r="Y145" s="1000">
        <v>0</v>
      </c>
      <c r="Z145" s="1000">
        <v>0</v>
      </c>
      <c r="AA145" s="1000">
        <v>0</v>
      </c>
      <c r="AB145" s="1000">
        <v>0</v>
      </c>
      <c r="AC145" s="1000">
        <v>0</v>
      </c>
      <c r="AD145" s="1000">
        <v>0</v>
      </c>
      <c r="AE145" s="1000">
        <v>0</v>
      </c>
      <c r="AF145" s="1000">
        <v>0</v>
      </c>
      <c r="AG145" s="1000">
        <v>0</v>
      </c>
      <c r="AH145" s="1000">
        <v>0</v>
      </c>
      <c r="AI145" s="1000">
        <v>0</v>
      </c>
      <c r="AJ145" s="1000">
        <v>0</v>
      </c>
      <c r="AK145" s="1000">
        <v>0</v>
      </c>
      <c r="AL145" s="1000">
        <v>0</v>
      </c>
      <c r="AM145" s="1000">
        <v>0</v>
      </c>
      <c r="AN145" s="1000">
        <v>0</v>
      </c>
      <c r="AO145" s="1000">
        <v>0</v>
      </c>
      <c r="AP145" s="1000">
        <v>0</v>
      </c>
      <c r="AQ145" s="1000">
        <v>0</v>
      </c>
      <c r="AR145" s="1000">
        <v>0</v>
      </c>
      <c r="AS145" s="1000">
        <v>0</v>
      </c>
      <c r="AT145" s="1000">
        <v>0</v>
      </c>
      <c r="AU145" s="1000">
        <v>0</v>
      </c>
      <c r="AV145" s="1000">
        <v>0</v>
      </c>
      <c r="AW145" s="1000">
        <v>0</v>
      </c>
      <c r="AX145" s="1000">
        <v>0</v>
      </c>
      <c r="AY145" s="1000">
        <v>0</v>
      </c>
      <c r="AZ145" s="1000">
        <v>0</v>
      </c>
      <c r="BA145" s="1000">
        <v>0</v>
      </c>
      <c r="BB145" s="1000">
        <v>0</v>
      </c>
      <c r="BC145" s="1000">
        <v>0</v>
      </c>
      <c r="BD145" s="1000">
        <v>0</v>
      </c>
      <c r="BE145" s="1000">
        <v>0</v>
      </c>
      <c r="BF145" s="1000">
        <v>0</v>
      </c>
      <c r="BG145" s="1001">
        <v>0</v>
      </c>
    </row>
    <row r="146" spans="4:59" s="44" customFormat="1" x14ac:dyDescent="0.2">
      <c r="D146" s="1092"/>
      <c r="E146" s="603" t="s">
        <v>4</v>
      </c>
      <c r="F146" s="606"/>
      <c r="G146" s="781">
        <f>1/G16</f>
        <v>1.0417590000000143</v>
      </c>
      <c r="H146" s="664">
        <f>IF(E146=CA_SST_currency,1,0)</f>
        <v>0</v>
      </c>
      <c r="J146" s="1000">
        <f>F$149*G146*H146</f>
        <v>0</v>
      </c>
      <c r="K146" s="1000">
        <v>0</v>
      </c>
      <c r="L146" s="1000">
        <v>0</v>
      </c>
      <c r="M146" s="1000">
        <v>0</v>
      </c>
      <c r="N146" s="1000">
        <v>0</v>
      </c>
      <c r="O146" s="1000">
        <v>0</v>
      </c>
      <c r="P146" s="1000">
        <v>0</v>
      </c>
      <c r="Q146" s="1000">
        <v>0</v>
      </c>
      <c r="R146" s="1000">
        <v>0</v>
      </c>
      <c r="S146" s="1000">
        <v>0</v>
      </c>
      <c r="T146" s="1000">
        <v>0</v>
      </c>
      <c r="U146" s="1000">
        <v>0</v>
      </c>
      <c r="V146" s="1000">
        <v>0</v>
      </c>
      <c r="W146" s="1000">
        <v>0</v>
      </c>
      <c r="X146" s="1000">
        <v>0</v>
      </c>
      <c r="Y146" s="1000">
        <v>0</v>
      </c>
      <c r="Z146" s="1000">
        <v>0</v>
      </c>
      <c r="AA146" s="1000">
        <v>0</v>
      </c>
      <c r="AB146" s="1000">
        <v>0</v>
      </c>
      <c r="AC146" s="1000">
        <v>0</v>
      </c>
      <c r="AD146" s="1000">
        <v>0</v>
      </c>
      <c r="AE146" s="1000">
        <v>0</v>
      </c>
      <c r="AF146" s="1000">
        <v>0</v>
      </c>
      <c r="AG146" s="1000">
        <v>0</v>
      </c>
      <c r="AH146" s="1000">
        <v>0</v>
      </c>
      <c r="AI146" s="1000">
        <v>0</v>
      </c>
      <c r="AJ146" s="1000">
        <v>0</v>
      </c>
      <c r="AK146" s="1000">
        <v>0</v>
      </c>
      <c r="AL146" s="1000">
        <v>0</v>
      </c>
      <c r="AM146" s="1000">
        <v>0</v>
      </c>
      <c r="AN146" s="1000">
        <v>0</v>
      </c>
      <c r="AO146" s="1000">
        <v>0</v>
      </c>
      <c r="AP146" s="1000">
        <v>0</v>
      </c>
      <c r="AQ146" s="1000">
        <v>0</v>
      </c>
      <c r="AR146" s="1000">
        <v>0</v>
      </c>
      <c r="AS146" s="1000">
        <v>0</v>
      </c>
      <c r="AT146" s="1000">
        <v>0</v>
      </c>
      <c r="AU146" s="1000">
        <v>0</v>
      </c>
      <c r="AV146" s="1000">
        <v>0</v>
      </c>
      <c r="AW146" s="1000">
        <v>0</v>
      </c>
      <c r="AX146" s="1000">
        <v>0</v>
      </c>
      <c r="AY146" s="1000">
        <v>0</v>
      </c>
      <c r="AZ146" s="1000">
        <v>0</v>
      </c>
      <c r="BA146" s="1000">
        <v>0</v>
      </c>
      <c r="BB146" s="1000">
        <v>0</v>
      </c>
      <c r="BC146" s="1000">
        <v>0</v>
      </c>
      <c r="BD146" s="1000">
        <v>0</v>
      </c>
      <c r="BE146" s="1000">
        <v>0</v>
      </c>
      <c r="BF146" s="1000">
        <v>0</v>
      </c>
      <c r="BG146" s="1001">
        <v>0</v>
      </c>
    </row>
    <row r="147" spans="4:59" s="44" customFormat="1" x14ac:dyDescent="0.2">
      <c r="D147" s="1092"/>
      <c r="E147" s="603" t="s">
        <v>5</v>
      </c>
      <c r="F147" s="606"/>
      <c r="G147" s="781">
        <f>1/G17</f>
        <v>1.0445588000000012</v>
      </c>
      <c r="H147" s="664">
        <f>IF(E147=CA_SST_currency,1,0)</f>
        <v>0</v>
      </c>
      <c r="J147" s="1000">
        <f t="shared" ref="J147:J148" si="46">F$149*G147*H147</f>
        <v>0</v>
      </c>
      <c r="K147" s="1000">
        <v>0</v>
      </c>
      <c r="L147" s="1000">
        <v>0</v>
      </c>
      <c r="M147" s="1000">
        <v>0</v>
      </c>
      <c r="N147" s="1000">
        <v>0</v>
      </c>
      <c r="O147" s="1000">
        <v>0</v>
      </c>
      <c r="P147" s="1000">
        <v>0</v>
      </c>
      <c r="Q147" s="1000">
        <v>0</v>
      </c>
      <c r="R147" s="1000">
        <v>0</v>
      </c>
      <c r="S147" s="1000">
        <v>0</v>
      </c>
      <c r="T147" s="1000">
        <v>0</v>
      </c>
      <c r="U147" s="1000">
        <v>0</v>
      </c>
      <c r="V147" s="1000">
        <v>0</v>
      </c>
      <c r="W147" s="1000">
        <v>0</v>
      </c>
      <c r="X147" s="1000">
        <v>0</v>
      </c>
      <c r="Y147" s="1000">
        <v>0</v>
      </c>
      <c r="Z147" s="1000">
        <v>0</v>
      </c>
      <c r="AA147" s="1000">
        <v>0</v>
      </c>
      <c r="AB147" s="1000">
        <v>0</v>
      </c>
      <c r="AC147" s="1000">
        <v>0</v>
      </c>
      <c r="AD147" s="1000">
        <v>0</v>
      </c>
      <c r="AE147" s="1000">
        <v>0</v>
      </c>
      <c r="AF147" s="1000">
        <v>0</v>
      </c>
      <c r="AG147" s="1000">
        <v>0</v>
      </c>
      <c r="AH147" s="1000">
        <v>0</v>
      </c>
      <c r="AI147" s="1000">
        <v>0</v>
      </c>
      <c r="AJ147" s="1000">
        <v>0</v>
      </c>
      <c r="AK147" s="1000">
        <v>0</v>
      </c>
      <c r="AL147" s="1000">
        <v>0</v>
      </c>
      <c r="AM147" s="1000">
        <v>0</v>
      </c>
      <c r="AN147" s="1000">
        <v>0</v>
      </c>
      <c r="AO147" s="1000">
        <v>0</v>
      </c>
      <c r="AP147" s="1000">
        <v>0</v>
      </c>
      <c r="AQ147" s="1000">
        <v>0</v>
      </c>
      <c r="AR147" s="1000">
        <v>0</v>
      </c>
      <c r="AS147" s="1000">
        <v>0</v>
      </c>
      <c r="AT147" s="1000">
        <v>0</v>
      </c>
      <c r="AU147" s="1000">
        <v>0</v>
      </c>
      <c r="AV147" s="1000">
        <v>0</v>
      </c>
      <c r="AW147" s="1000">
        <v>0</v>
      </c>
      <c r="AX147" s="1000">
        <v>0</v>
      </c>
      <c r="AY147" s="1000">
        <v>0</v>
      </c>
      <c r="AZ147" s="1000">
        <v>0</v>
      </c>
      <c r="BA147" s="1000">
        <v>0</v>
      </c>
      <c r="BB147" s="1000">
        <v>0</v>
      </c>
      <c r="BC147" s="1000">
        <v>0</v>
      </c>
      <c r="BD147" s="1000">
        <v>0</v>
      </c>
      <c r="BE147" s="1000">
        <v>0</v>
      </c>
      <c r="BF147" s="1000">
        <v>0</v>
      </c>
      <c r="BG147" s="1001">
        <v>0</v>
      </c>
    </row>
    <row r="148" spans="4:59" s="44" customFormat="1" x14ac:dyDescent="0.2">
      <c r="D148" s="1092"/>
      <c r="E148" s="603" t="s">
        <v>232</v>
      </c>
      <c r="F148" s="607"/>
      <c r="G148" s="781">
        <f>1/G18</f>
        <v>1</v>
      </c>
      <c r="H148" s="664">
        <f>IF(E148=CA_SST_currency,1,0)</f>
        <v>0</v>
      </c>
      <c r="J148" s="1000">
        <f t="shared" si="46"/>
        <v>0</v>
      </c>
      <c r="K148" s="1000">
        <v>0</v>
      </c>
      <c r="L148" s="1000">
        <v>0</v>
      </c>
      <c r="M148" s="1000">
        <v>0</v>
      </c>
      <c r="N148" s="1000">
        <v>0</v>
      </c>
      <c r="O148" s="1000">
        <v>0</v>
      </c>
      <c r="P148" s="1000">
        <v>0</v>
      </c>
      <c r="Q148" s="1000">
        <v>0</v>
      </c>
      <c r="R148" s="1000">
        <v>0</v>
      </c>
      <c r="S148" s="1000">
        <v>0</v>
      </c>
      <c r="T148" s="1000">
        <v>0</v>
      </c>
      <c r="U148" s="1000">
        <v>0</v>
      </c>
      <c r="V148" s="1000">
        <v>0</v>
      </c>
      <c r="W148" s="1000">
        <v>0</v>
      </c>
      <c r="X148" s="1000">
        <v>0</v>
      </c>
      <c r="Y148" s="1000">
        <v>0</v>
      </c>
      <c r="Z148" s="1000">
        <v>0</v>
      </c>
      <c r="AA148" s="1000">
        <v>0</v>
      </c>
      <c r="AB148" s="1000">
        <v>0</v>
      </c>
      <c r="AC148" s="1000">
        <v>0</v>
      </c>
      <c r="AD148" s="1000">
        <v>0</v>
      </c>
      <c r="AE148" s="1000">
        <v>0</v>
      </c>
      <c r="AF148" s="1000">
        <v>0</v>
      </c>
      <c r="AG148" s="1000">
        <v>0</v>
      </c>
      <c r="AH148" s="1000">
        <v>0</v>
      </c>
      <c r="AI148" s="1000">
        <v>0</v>
      </c>
      <c r="AJ148" s="1000">
        <v>0</v>
      </c>
      <c r="AK148" s="1000">
        <v>0</v>
      </c>
      <c r="AL148" s="1000">
        <v>0</v>
      </c>
      <c r="AM148" s="1000">
        <v>0</v>
      </c>
      <c r="AN148" s="1000">
        <v>0</v>
      </c>
      <c r="AO148" s="1000">
        <v>0</v>
      </c>
      <c r="AP148" s="1000">
        <v>0</v>
      </c>
      <c r="AQ148" s="1000">
        <v>0</v>
      </c>
      <c r="AR148" s="1000">
        <v>0</v>
      </c>
      <c r="AS148" s="1000">
        <v>0</v>
      </c>
      <c r="AT148" s="1000">
        <v>0</v>
      </c>
      <c r="AU148" s="1000">
        <v>0</v>
      </c>
      <c r="AV148" s="1000">
        <v>0</v>
      </c>
      <c r="AW148" s="1000">
        <v>0</v>
      </c>
      <c r="AX148" s="1000">
        <v>0</v>
      </c>
      <c r="AY148" s="1000">
        <v>0</v>
      </c>
      <c r="AZ148" s="1000">
        <v>0</v>
      </c>
      <c r="BA148" s="1000">
        <v>0</v>
      </c>
      <c r="BB148" s="1000">
        <v>0</v>
      </c>
      <c r="BC148" s="1000">
        <v>0</v>
      </c>
      <c r="BD148" s="1000">
        <v>0</v>
      </c>
      <c r="BE148" s="1000">
        <v>0</v>
      </c>
      <c r="BF148" s="1000">
        <v>0</v>
      </c>
      <c r="BG148" s="1001">
        <v>0</v>
      </c>
    </row>
    <row r="149" spans="4:59" s="44" customFormat="1" ht="13.5" thickBot="1" x14ac:dyDescent="0.25">
      <c r="D149" s="1093"/>
      <c r="E149" s="200" t="s">
        <v>149</v>
      </c>
      <c r="F149" s="997">
        <f t="shared" ref="F149" si="47">$E$80</f>
        <v>0</v>
      </c>
      <c r="G149" s="201"/>
      <c r="H149" s="201"/>
      <c r="I149" s="171"/>
      <c r="J149" s="1002">
        <f t="shared" ref="J149:BG149" si="48">SUM(J144:J148)</f>
        <v>0</v>
      </c>
      <c r="K149" s="1002">
        <f t="shared" si="48"/>
        <v>0</v>
      </c>
      <c r="L149" s="1002">
        <f t="shared" si="48"/>
        <v>0</v>
      </c>
      <c r="M149" s="1002">
        <f t="shared" si="48"/>
        <v>0</v>
      </c>
      <c r="N149" s="1002">
        <f t="shared" si="48"/>
        <v>0</v>
      </c>
      <c r="O149" s="1002">
        <f t="shared" si="48"/>
        <v>0</v>
      </c>
      <c r="P149" s="1002">
        <f t="shared" si="48"/>
        <v>0</v>
      </c>
      <c r="Q149" s="1002">
        <f t="shared" si="48"/>
        <v>0</v>
      </c>
      <c r="R149" s="1002">
        <f t="shared" si="48"/>
        <v>0</v>
      </c>
      <c r="S149" s="1002">
        <f t="shared" si="48"/>
        <v>0</v>
      </c>
      <c r="T149" s="1002">
        <f t="shared" si="48"/>
        <v>0</v>
      </c>
      <c r="U149" s="1002">
        <f t="shared" si="48"/>
        <v>0</v>
      </c>
      <c r="V149" s="1002">
        <f t="shared" si="48"/>
        <v>0</v>
      </c>
      <c r="W149" s="1002">
        <f t="shared" si="48"/>
        <v>0</v>
      </c>
      <c r="X149" s="1002">
        <f t="shared" si="48"/>
        <v>0</v>
      </c>
      <c r="Y149" s="1002">
        <f t="shared" si="48"/>
        <v>0</v>
      </c>
      <c r="Z149" s="1002">
        <f t="shared" si="48"/>
        <v>0</v>
      </c>
      <c r="AA149" s="1002">
        <f t="shared" si="48"/>
        <v>0</v>
      </c>
      <c r="AB149" s="1002">
        <f t="shared" si="48"/>
        <v>0</v>
      </c>
      <c r="AC149" s="1002">
        <f t="shared" si="48"/>
        <v>0</v>
      </c>
      <c r="AD149" s="1002">
        <f t="shared" si="48"/>
        <v>0</v>
      </c>
      <c r="AE149" s="1002">
        <f t="shared" si="48"/>
        <v>0</v>
      </c>
      <c r="AF149" s="1002">
        <f t="shared" si="48"/>
        <v>0</v>
      </c>
      <c r="AG149" s="1002">
        <f t="shared" si="48"/>
        <v>0</v>
      </c>
      <c r="AH149" s="1002">
        <f t="shared" si="48"/>
        <v>0</v>
      </c>
      <c r="AI149" s="1002">
        <f t="shared" si="48"/>
        <v>0</v>
      </c>
      <c r="AJ149" s="1002">
        <f t="shared" si="48"/>
        <v>0</v>
      </c>
      <c r="AK149" s="1002">
        <f t="shared" si="48"/>
        <v>0</v>
      </c>
      <c r="AL149" s="1002">
        <f t="shared" si="48"/>
        <v>0</v>
      </c>
      <c r="AM149" s="1002">
        <f t="shared" si="48"/>
        <v>0</v>
      </c>
      <c r="AN149" s="1002">
        <f t="shared" si="48"/>
        <v>0</v>
      </c>
      <c r="AO149" s="1002">
        <f t="shared" si="48"/>
        <v>0</v>
      </c>
      <c r="AP149" s="1002">
        <f t="shared" si="48"/>
        <v>0</v>
      </c>
      <c r="AQ149" s="1002">
        <f t="shared" si="48"/>
        <v>0</v>
      </c>
      <c r="AR149" s="1002">
        <f t="shared" si="48"/>
        <v>0</v>
      </c>
      <c r="AS149" s="1002">
        <f t="shared" si="48"/>
        <v>0</v>
      </c>
      <c r="AT149" s="1002">
        <f t="shared" si="48"/>
        <v>0</v>
      </c>
      <c r="AU149" s="1002">
        <f t="shared" si="48"/>
        <v>0</v>
      </c>
      <c r="AV149" s="1002">
        <f t="shared" si="48"/>
        <v>0</v>
      </c>
      <c r="AW149" s="1002">
        <f t="shared" si="48"/>
        <v>0</v>
      </c>
      <c r="AX149" s="1002">
        <f t="shared" si="48"/>
        <v>0</v>
      </c>
      <c r="AY149" s="1002">
        <f t="shared" si="48"/>
        <v>0</v>
      </c>
      <c r="AZ149" s="1002">
        <f t="shared" si="48"/>
        <v>0</v>
      </c>
      <c r="BA149" s="1002">
        <f t="shared" si="48"/>
        <v>0</v>
      </c>
      <c r="BB149" s="1002">
        <f t="shared" si="48"/>
        <v>0</v>
      </c>
      <c r="BC149" s="1002">
        <f t="shared" si="48"/>
        <v>0</v>
      </c>
      <c r="BD149" s="1002">
        <f t="shared" si="48"/>
        <v>0</v>
      </c>
      <c r="BE149" s="1002">
        <f t="shared" si="48"/>
        <v>0</v>
      </c>
      <c r="BF149" s="1002">
        <f t="shared" si="48"/>
        <v>0</v>
      </c>
      <c r="BG149" s="1003">
        <f t="shared" si="48"/>
        <v>0</v>
      </c>
    </row>
    <row r="150" spans="4:59" s="44" customFormat="1" x14ac:dyDescent="0.2">
      <c r="D150" s="1091" t="s">
        <v>381</v>
      </c>
      <c r="E150" s="608" t="s">
        <v>2</v>
      </c>
      <c r="F150" s="609"/>
      <c r="G150" s="782">
        <f>IF($F$113=0,0,1/$F$113)</f>
        <v>1</v>
      </c>
      <c r="H150" s="665">
        <f>IF($G$113&lt;&gt;0,G108/$G$113,0)</f>
        <v>0</v>
      </c>
      <c r="J150" s="1004">
        <f t="shared" ref="J150:AO150" si="49">J108*$F$155*$G150*$H150</f>
        <v>0</v>
      </c>
      <c r="K150" s="1004">
        <f t="shared" si="49"/>
        <v>0</v>
      </c>
      <c r="L150" s="1004">
        <f t="shared" si="49"/>
        <v>0</v>
      </c>
      <c r="M150" s="1004">
        <f t="shared" si="49"/>
        <v>0</v>
      </c>
      <c r="N150" s="1004">
        <f t="shared" si="49"/>
        <v>0</v>
      </c>
      <c r="O150" s="1004">
        <f t="shared" si="49"/>
        <v>0</v>
      </c>
      <c r="P150" s="1004">
        <f t="shared" si="49"/>
        <v>0</v>
      </c>
      <c r="Q150" s="1004">
        <f t="shared" si="49"/>
        <v>0</v>
      </c>
      <c r="R150" s="1004">
        <f t="shared" si="49"/>
        <v>0</v>
      </c>
      <c r="S150" s="1004">
        <f t="shared" si="49"/>
        <v>0</v>
      </c>
      <c r="T150" s="1004">
        <f t="shared" si="49"/>
        <v>0</v>
      </c>
      <c r="U150" s="1004">
        <f t="shared" si="49"/>
        <v>0</v>
      </c>
      <c r="V150" s="1004">
        <f t="shared" si="49"/>
        <v>0</v>
      </c>
      <c r="W150" s="1004">
        <f t="shared" si="49"/>
        <v>0</v>
      </c>
      <c r="X150" s="1004">
        <f t="shared" si="49"/>
        <v>0</v>
      </c>
      <c r="Y150" s="1004">
        <f t="shared" si="49"/>
        <v>0</v>
      </c>
      <c r="Z150" s="1004">
        <f t="shared" si="49"/>
        <v>0</v>
      </c>
      <c r="AA150" s="1004">
        <f t="shared" si="49"/>
        <v>0</v>
      </c>
      <c r="AB150" s="1004">
        <f t="shared" si="49"/>
        <v>0</v>
      </c>
      <c r="AC150" s="1004">
        <f t="shared" si="49"/>
        <v>0</v>
      </c>
      <c r="AD150" s="1004">
        <f t="shared" si="49"/>
        <v>0</v>
      </c>
      <c r="AE150" s="1004">
        <f t="shared" si="49"/>
        <v>0</v>
      </c>
      <c r="AF150" s="1004">
        <f t="shared" si="49"/>
        <v>0</v>
      </c>
      <c r="AG150" s="1004">
        <f t="shared" si="49"/>
        <v>0</v>
      </c>
      <c r="AH150" s="1004">
        <f t="shared" si="49"/>
        <v>0</v>
      </c>
      <c r="AI150" s="1004">
        <f t="shared" si="49"/>
        <v>0</v>
      </c>
      <c r="AJ150" s="1004">
        <f t="shared" si="49"/>
        <v>0</v>
      </c>
      <c r="AK150" s="1004">
        <f t="shared" si="49"/>
        <v>0</v>
      </c>
      <c r="AL150" s="1004">
        <f t="shared" si="49"/>
        <v>0</v>
      </c>
      <c r="AM150" s="1004">
        <f t="shared" si="49"/>
        <v>0</v>
      </c>
      <c r="AN150" s="1004">
        <f t="shared" si="49"/>
        <v>0</v>
      </c>
      <c r="AO150" s="1004">
        <f t="shared" si="49"/>
        <v>0</v>
      </c>
      <c r="AP150" s="1004">
        <f t="shared" ref="AP150:BG150" si="50">AP108*$F$155*$G150*$H150</f>
        <v>0</v>
      </c>
      <c r="AQ150" s="1004">
        <f t="shared" si="50"/>
        <v>0</v>
      </c>
      <c r="AR150" s="1004">
        <f t="shared" si="50"/>
        <v>0</v>
      </c>
      <c r="AS150" s="1004">
        <f t="shared" si="50"/>
        <v>0</v>
      </c>
      <c r="AT150" s="1004">
        <f t="shared" si="50"/>
        <v>0</v>
      </c>
      <c r="AU150" s="1004">
        <f t="shared" si="50"/>
        <v>0</v>
      </c>
      <c r="AV150" s="1004">
        <f t="shared" si="50"/>
        <v>0</v>
      </c>
      <c r="AW150" s="1004">
        <f t="shared" si="50"/>
        <v>0</v>
      </c>
      <c r="AX150" s="1004">
        <f t="shared" si="50"/>
        <v>0</v>
      </c>
      <c r="AY150" s="1004">
        <f t="shared" si="50"/>
        <v>0</v>
      </c>
      <c r="AZ150" s="1004">
        <f t="shared" si="50"/>
        <v>0</v>
      </c>
      <c r="BA150" s="1004">
        <f t="shared" si="50"/>
        <v>0</v>
      </c>
      <c r="BB150" s="1004">
        <f t="shared" si="50"/>
        <v>0</v>
      </c>
      <c r="BC150" s="1004">
        <f t="shared" si="50"/>
        <v>0</v>
      </c>
      <c r="BD150" s="1004">
        <f t="shared" si="50"/>
        <v>0</v>
      </c>
      <c r="BE150" s="1004">
        <f t="shared" si="50"/>
        <v>0</v>
      </c>
      <c r="BF150" s="1004">
        <f t="shared" si="50"/>
        <v>0</v>
      </c>
      <c r="BG150" s="1005">
        <f t="shared" si="50"/>
        <v>0</v>
      </c>
    </row>
    <row r="151" spans="4:59" s="44" customFormat="1" x14ac:dyDescent="0.2">
      <c r="D151" s="1092"/>
      <c r="E151" s="603" t="s">
        <v>3</v>
      </c>
      <c r="F151" s="609"/>
      <c r="G151" s="783">
        <f t="shared" ref="G151:G154" si="51">IF($F$113=0,0,1/$F$113)</f>
        <v>1</v>
      </c>
      <c r="H151" s="666">
        <f>IF($G$113&lt;&gt;0,G109/$G$113,0)</f>
        <v>0</v>
      </c>
      <c r="J151" s="1000">
        <f t="shared" ref="J151:AO151" si="52">J109*$F$155*$G151*$H151</f>
        <v>0</v>
      </c>
      <c r="K151" s="1000">
        <f t="shared" si="52"/>
        <v>0</v>
      </c>
      <c r="L151" s="1000">
        <f t="shared" si="52"/>
        <v>0</v>
      </c>
      <c r="M151" s="1000">
        <f t="shared" si="52"/>
        <v>0</v>
      </c>
      <c r="N151" s="1000">
        <f t="shared" si="52"/>
        <v>0</v>
      </c>
      <c r="O151" s="1000">
        <f t="shared" si="52"/>
        <v>0</v>
      </c>
      <c r="P151" s="1000">
        <f t="shared" si="52"/>
        <v>0</v>
      </c>
      <c r="Q151" s="1000">
        <f t="shared" si="52"/>
        <v>0</v>
      </c>
      <c r="R151" s="1000">
        <f t="shared" si="52"/>
        <v>0</v>
      </c>
      <c r="S151" s="1000">
        <f t="shared" si="52"/>
        <v>0</v>
      </c>
      <c r="T151" s="1000">
        <f t="shared" si="52"/>
        <v>0</v>
      </c>
      <c r="U151" s="1000">
        <f t="shared" si="52"/>
        <v>0</v>
      </c>
      <c r="V151" s="1000">
        <f t="shared" si="52"/>
        <v>0</v>
      </c>
      <c r="W151" s="1000">
        <f t="shared" si="52"/>
        <v>0</v>
      </c>
      <c r="X151" s="1000">
        <f t="shared" si="52"/>
        <v>0</v>
      </c>
      <c r="Y151" s="1000">
        <f t="shared" si="52"/>
        <v>0</v>
      </c>
      <c r="Z151" s="1000">
        <f t="shared" si="52"/>
        <v>0</v>
      </c>
      <c r="AA151" s="1000">
        <f t="shared" si="52"/>
        <v>0</v>
      </c>
      <c r="AB151" s="1000">
        <f t="shared" si="52"/>
        <v>0</v>
      </c>
      <c r="AC151" s="1000">
        <f t="shared" si="52"/>
        <v>0</v>
      </c>
      <c r="AD151" s="1000">
        <f t="shared" si="52"/>
        <v>0</v>
      </c>
      <c r="AE151" s="1000">
        <f t="shared" si="52"/>
        <v>0</v>
      </c>
      <c r="AF151" s="1000">
        <f t="shared" si="52"/>
        <v>0</v>
      </c>
      <c r="AG151" s="1000">
        <f t="shared" si="52"/>
        <v>0</v>
      </c>
      <c r="AH151" s="1000">
        <f t="shared" si="52"/>
        <v>0</v>
      </c>
      <c r="AI151" s="1000">
        <f t="shared" si="52"/>
        <v>0</v>
      </c>
      <c r="AJ151" s="1000">
        <f t="shared" si="52"/>
        <v>0</v>
      </c>
      <c r="AK151" s="1000">
        <f t="shared" si="52"/>
        <v>0</v>
      </c>
      <c r="AL151" s="1000">
        <f t="shared" si="52"/>
        <v>0</v>
      </c>
      <c r="AM151" s="1000">
        <f t="shared" si="52"/>
        <v>0</v>
      </c>
      <c r="AN151" s="1000">
        <f t="shared" si="52"/>
        <v>0</v>
      </c>
      <c r="AO151" s="1000">
        <f t="shared" si="52"/>
        <v>0</v>
      </c>
      <c r="AP151" s="1000">
        <f t="shared" ref="AP151:BG151" si="53">AP109*$F$155*$G151*$H151</f>
        <v>0</v>
      </c>
      <c r="AQ151" s="1000">
        <f t="shared" si="53"/>
        <v>0</v>
      </c>
      <c r="AR151" s="1000">
        <f t="shared" si="53"/>
        <v>0</v>
      </c>
      <c r="AS151" s="1000">
        <f t="shared" si="53"/>
        <v>0</v>
      </c>
      <c r="AT151" s="1000">
        <f t="shared" si="53"/>
        <v>0</v>
      </c>
      <c r="AU151" s="1000">
        <f t="shared" si="53"/>
        <v>0</v>
      </c>
      <c r="AV151" s="1000">
        <f t="shared" si="53"/>
        <v>0</v>
      </c>
      <c r="AW151" s="1000">
        <f t="shared" si="53"/>
        <v>0</v>
      </c>
      <c r="AX151" s="1000">
        <f t="shared" si="53"/>
        <v>0</v>
      </c>
      <c r="AY151" s="1000">
        <f t="shared" si="53"/>
        <v>0</v>
      </c>
      <c r="AZ151" s="1000">
        <f t="shared" si="53"/>
        <v>0</v>
      </c>
      <c r="BA151" s="1000">
        <f t="shared" si="53"/>
        <v>0</v>
      </c>
      <c r="BB151" s="1000">
        <f t="shared" si="53"/>
        <v>0</v>
      </c>
      <c r="BC151" s="1000">
        <f t="shared" si="53"/>
        <v>0</v>
      </c>
      <c r="BD151" s="1000">
        <f t="shared" si="53"/>
        <v>0</v>
      </c>
      <c r="BE151" s="1000">
        <f t="shared" si="53"/>
        <v>0</v>
      </c>
      <c r="BF151" s="1000">
        <f t="shared" si="53"/>
        <v>0</v>
      </c>
      <c r="BG151" s="1001">
        <f t="shared" si="53"/>
        <v>0</v>
      </c>
    </row>
    <row r="152" spans="4:59" s="44" customFormat="1" x14ac:dyDescent="0.2">
      <c r="D152" s="1092"/>
      <c r="E152" s="603" t="s">
        <v>4</v>
      </c>
      <c r="F152" s="609"/>
      <c r="G152" s="783">
        <f t="shared" si="51"/>
        <v>1</v>
      </c>
      <c r="H152" s="666">
        <f>IF($G$113&lt;&gt;0,G110/$G$113,0)</f>
        <v>0</v>
      </c>
      <c r="J152" s="1000">
        <f t="shared" ref="J152:AO152" si="54">J110*$F$155*$G152*$H152</f>
        <v>0</v>
      </c>
      <c r="K152" s="1000">
        <f t="shared" si="54"/>
        <v>0</v>
      </c>
      <c r="L152" s="1000">
        <f t="shared" si="54"/>
        <v>0</v>
      </c>
      <c r="M152" s="1000">
        <f t="shared" si="54"/>
        <v>0</v>
      </c>
      <c r="N152" s="1000">
        <f t="shared" si="54"/>
        <v>0</v>
      </c>
      <c r="O152" s="1000">
        <f t="shared" si="54"/>
        <v>0</v>
      </c>
      <c r="P152" s="1000">
        <f t="shared" si="54"/>
        <v>0</v>
      </c>
      <c r="Q152" s="1000">
        <f t="shared" si="54"/>
        <v>0</v>
      </c>
      <c r="R152" s="1000">
        <f t="shared" si="54"/>
        <v>0</v>
      </c>
      <c r="S152" s="1000">
        <f t="shared" si="54"/>
        <v>0</v>
      </c>
      <c r="T152" s="1000">
        <f t="shared" si="54"/>
        <v>0</v>
      </c>
      <c r="U152" s="1000">
        <f t="shared" si="54"/>
        <v>0</v>
      </c>
      <c r="V152" s="1000">
        <f t="shared" si="54"/>
        <v>0</v>
      </c>
      <c r="W152" s="1000">
        <f t="shared" si="54"/>
        <v>0</v>
      </c>
      <c r="X152" s="1000">
        <f t="shared" si="54"/>
        <v>0</v>
      </c>
      <c r="Y152" s="1000">
        <f t="shared" si="54"/>
        <v>0</v>
      </c>
      <c r="Z152" s="1000">
        <f t="shared" si="54"/>
        <v>0</v>
      </c>
      <c r="AA152" s="1000">
        <f t="shared" si="54"/>
        <v>0</v>
      </c>
      <c r="AB152" s="1000">
        <f t="shared" si="54"/>
        <v>0</v>
      </c>
      <c r="AC152" s="1000">
        <f t="shared" si="54"/>
        <v>0</v>
      </c>
      <c r="AD152" s="1000">
        <f t="shared" si="54"/>
        <v>0</v>
      </c>
      <c r="AE152" s="1000">
        <f t="shared" si="54"/>
        <v>0</v>
      </c>
      <c r="AF152" s="1000">
        <f t="shared" si="54"/>
        <v>0</v>
      </c>
      <c r="AG152" s="1000">
        <f t="shared" si="54"/>
        <v>0</v>
      </c>
      <c r="AH152" s="1000">
        <f t="shared" si="54"/>
        <v>0</v>
      </c>
      <c r="AI152" s="1000">
        <f t="shared" si="54"/>
        <v>0</v>
      </c>
      <c r="AJ152" s="1000">
        <f t="shared" si="54"/>
        <v>0</v>
      </c>
      <c r="AK152" s="1000">
        <f t="shared" si="54"/>
        <v>0</v>
      </c>
      <c r="AL152" s="1000">
        <f t="shared" si="54"/>
        <v>0</v>
      </c>
      <c r="AM152" s="1000">
        <f t="shared" si="54"/>
        <v>0</v>
      </c>
      <c r="AN152" s="1000">
        <f t="shared" si="54"/>
        <v>0</v>
      </c>
      <c r="AO152" s="1000">
        <f t="shared" si="54"/>
        <v>0</v>
      </c>
      <c r="AP152" s="1000">
        <f t="shared" ref="AP152:BG152" si="55">AP110*$F$155*$G152*$H152</f>
        <v>0</v>
      </c>
      <c r="AQ152" s="1000">
        <f t="shared" si="55"/>
        <v>0</v>
      </c>
      <c r="AR152" s="1000">
        <f t="shared" si="55"/>
        <v>0</v>
      </c>
      <c r="AS152" s="1000">
        <f t="shared" si="55"/>
        <v>0</v>
      </c>
      <c r="AT152" s="1000">
        <f t="shared" si="55"/>
        <v>0</v>
      </c>
      <c r="AU152" s="1000">
        <f t="shared" si="55"/>
        <v>0</v>
      </c>
      <c r="AV152" s="1000">
        <f t="shared" si="55"/>
        <v>0</v>
      </c>
      <c r="AW152" s="1000">
        <f t="shared" si="55"/>
        <v>0</v>
      </c>
      <c r="AX152" s="1000">
        <f t="shared" si="55"/>
        <v>0</v>
      </c>
      <c r="AY152" s="1000">
        <f t="shared" si="55"/>
        <v>0</v>
      </c>
      <c r="AZ152" s="1000">
        <f t="shared" si="55"/>
        <v>0</v>
      </c>
      <c r="BA152" s="1000">
        <f t="shared" si="55"/>
        <v>0</v>
      </c>
      <c r="BB152" s="1000">
        <f t="shared" si="55"/>
        <v>0</v>
      </c>
      <c r="BC152" s="1000">
        <f t="shared" si="55"/>
        <v>0</v>
      </c>
      <c r="BD152" s="1000">
        <f t="shared" si="55"/>
        <v>0</v>
      </c>
      <c r="BE152" s="1000">
        <f t="shared" si="55"/>
        <v>0</v>
      </c>
      <c r="BF152" s="1000">
        <f t="shared" si="55"/>
        <v>0</v>
      </c>
      <c r="BG152" s="1001">
        <f t="shared" si="55"/>
        <v>0</v>
      </c>
    </row>
    <row r="153" spans="4:59" s="44" customFormat="1" x14ac:dyDescent="0.2">
      <c r="D153" s="1092"/>
      <c r="E153" s="603" t="s">
        <v>5</v>
      </c>
      <c r="F153" s="609"/>
      <c r="G153" s="783">
        <f t="shared" si="51"/>
        <v>1</v>
      </c>
      <c r="H153" s="666">
        <f>IF($G$113&lt;&gt;0,G111/$G$113,0)</f>
        <v>0</v>
      </c>
      <c r="J153" s="1000">
        <f t="shared" ref="J153:AO153" si="56">J111*$F$155*$G153*$H153</f>
        <v>0</v>
      </c>
      <c r="K153" s="1000">
        <f t="shared" si="56"/>
        <v>0</v>
      </c>
      <c r="L153" s="1000">
        <f t="shared" si="56"/>
        <v>0</v>
      </c>
      <c r="M153" s="1000">
        <f t="shared" si="56"/>
        <v>0</v>
      </c>
      <c r="N153" s="1000">
        <f t="shared" si="56"/>
        <v>0</v>
      </c>
      <c r="O153" s="1000">
        <f t="shared" si="56"/>
        <v>0</v>
      </c>
      <c r="P153" s="1000">
        <f t="shared" si="56"/>
        <v>0</v>
      </c>
      <c r="Q153" s="1000">
        <f t="shared" si="56"/>
        <v>0</v>
      </c>
      <c r="R153" s="1000">
        <f t="shared" si="56"/>
        <v>0</v>
      </c>
      <c r="S153" s="1000">
        <f t="shared" si="56"/>
        <v>0</v>
      </c>
      <c r="T153" s="1000">
        <f t="shared" si="56"/>
        <v>0</v>
      </c>
      <c r="U153" s="1000">
        <f t="shared" si="56"/>
        <v>0</v>
      </c>
      <c r="V153" s="1000">
        <f t="shared" si="56"/>
        <v>0</v>
      </c>
      <c r="W153" s="1000">
        <f t="shared" si="56"/>
        <v>0</v>
      </c>
      <c r="X153" s="1000">
        <f t="shared" si="56"/>
        <v>0</v>
      </c>
      <c r="Y153" s="1000">
        <f t="shared" si="56"/>
        <v>0</v>
      </c>
      <c r="Z153" s="1000">
        <f t="shared" si="56"/>
        <v>0</v>
      </c>
      <c r="AA153" s="1000">
        <f t="shared" si="56"/>
        <v>0</v>
      </c>
      <c r="AB153" s="1000">
        <f t="shared" si="56"/>
        <v>0</v>
      </c>
      <c r="AC153" s="1000">
        <f t="shared" si="56"/>
        <v>0</v>
      </c>
      <c r="AD153" s="1000">
        <f t="shared" si="56"/>
        <v>0</v>
      </c>
      <c r="AE153" s="1000">
        <f t="shared" si="56"/>
        <v>0</v>
      </c>
      <c r="AF153" s="1000">
        <f t="shared" si="56"/>
        <v>0</v>
      </c>
      <c r="AG153" s="1000">
        <f t="shared" si="56"/>
        <v>0</v>
      </c>
      <c r="AH153" s="1000">
        <f t="shared" si="56"/>
        <v>0</v>
      </c>
      <c r="AI153" s="1000">
        <f t="shared" si="56"/>
        <v>0</v>
      </c>
      <c r="AJ153" s="1000">
        <f t="shared" si="56"/>
        <v>0</v>
      </c>
      <c r="AK153" s="1000">
        <f t="shared" si="56"/>
        <v>0</v>
      </c>
      <c r="AL153" s="1000">
        <f t="shared" si="56"/>
        <v>0</v>
      </c>
      <c r="AM153" s="1000">
        <f t="shared" si="56"/>
        <v>0</v>
      </c>
      <c r="AN153" s="1000">
        <f t="shared" si="56"/>
        <v>0</v>
      </c>
      <c r="AO153" s="1000">
        <f t="shared" si="56"/>
        <v>0</v>
      </c>
      <c r="AP153" s="1000">
        <f t="shared" ref="AP153:BG153" si="57">AP111*$F$155*$G153*$H153</f>
        <v>0</v>
      </c>
      <c r="AQ153" s="1000">
        <f t="shared" si="57"/>
        <v>0</v>
      </c>
      <c r="AR153" s="1000">
        <f t="shared" si="57"/>
        <v>0</v>
      </c>
      <c r="AS153" s="1000">
        <f t="shared" si="57"/>
        <v>0</v>
      </c>
      <c r="AT153" s="1000">
        <f t="shared" si="57"/>
        <v>0</v>
      </c>
      <c r="AU153" s="1000">
        <f t="shared" si="57"/>
        <v>0</v>
      </c>
      <c r="AV153" s="1000">
        <f t="shared" si="57"/>
        <v>0</v>
      </c>
      <c r="AW153" s="1000">
        <f t="shared" si="57"/>
        <v>0</v>
      </c>
      <c r="AX153" s="1000">
        <f t="shared" si="57"/>
        <v>0</v>
      </c>
      <c r="AY153" s="1000">
        <f t="shared" si="57"/>
        <v>0</v>
      </c>
      <c r="AZ153" s="1000">
        <f t="shared" si="57"/>
        <v>0</v>
      </c>
      <c r="BA153" s="1000">
        <f t="shared" si="57"/>
        <v>0</v>
      </c>
      <c r="BB153" s="1000">
        <f t="shared" si="57"/>
        <v>0</v>
      </c>
      <c r="BC153" s="1000">
        <f t="shared" si="57"/>
        <v>0</v>
      </c>
      <c r="BD153" s="1000">
        <f t="shared" si="57"/>
        <v>0</v>
      </c>
      <c r="BE153" s="1000">
        <f t="shared" si="57"/>
        <v>0</v>
      </c>
      <c r="BF153" s="1000">
        <f t="shared" si="57"/>
        <v>0</v>
      </c>
      <c r="BG153" s="1001">
        <f t="shared" si="57"/>
        <v>0</v>
      </c>
    </row>
    <row r="154" spans="4:59" s="44" customFormat="1" x14ac:dyDescent="0.2">
      <c r="D154" s="1092"/>
      <c r="E154" s="603" t="s">
        <v>232</v>
      </c>
      <c r="F154" s="203"/>
      <c r="G154" s="783">
        <f t="shared" si="51"/>
        <v>1</v>
      </c>
      <c r="H154" s="666">
        <f>IF($G$113&lt;&gt;0,G112/$G$113,0)</f>
        <v>0</v>
      </c>
      <c r="J154" s="1000">
        <f t="shared" ref="J154:AO154" si="58">J112*$F$155*$G154*$H154</f>
        <v>0</v>
      </c>
      <c r="K154" s="1000">
        <f t="shared" si="58"/>
        <v>0</v>
      </c>
      <c r="L154" s="1000">
        <f t="shared" si="58"/>
        <v>0</v>
      </c>
      <c r="M154" s="1000">
        <f t="shared" si="58"/>
        <v>0</v>
      </c>
      <c r="N154" s="1000">
        <f t="shared" si="58"/>
        <v>0</v>
      </c>
      <c r="O154" s="1000">
        <f t="shared" si="58"/>
        <v>0</v>
      </c>
      <c r="P154" s="1000">
        <f t="shared" si="58"/>
        <v>0</v>
      </c>
      <c r="Q154" s="1000">
        <f t="shared" si="58"/>
        <v>0</v>
      </c>
      <c r="R154" s="1000">
        <f t="shared" si="58"/>
        <v>0</v>
      </c>
      <c r="S154" s="1000">
        <f t="shared" si="58"/>
        <v>0</v>
      </c>
      <c r="T154" s="1000">
        <f t="shared" si="58"/>
        <v>0</v>
      </c>
      <c r="U154" s="1000">
        <f t="shared" si="58"/>
        <v>0</v>
      </c>
      <c r="V154" s="1000">
        <f t="shared" si="58"/>
        <v>0</v>
      </c>
      <c r="W154" s="1000">
        <f t="shared" si="58"/>
        <v>0</v>
      </c>
      <c r="X154" s="1000">
        <f t="shared" si="58"/>
        <v>0</v>
      </c>
      <c r="Y154" s="1000">
        <f t="shared" si="58"/>
        <v>0</v>
      </c>
      <c r="Z154" s="1000">
        <f t="shared" si="58"/>
        <v>0</v>
      </c>
      <c r="AA154" s="1000">
        <f t="shared" si="58"/>
        <v>0</v>
      </c>
      <c r="AB154" s="1000">
        <f t="shared" si="58"/>
        <v>0</v>
      </c>
      <c r="AC154" s="1000">
        <f t="shared" si="58"/>
        <v>0</v>
      </c>
      <c r="AD154" s="1000">
        <f t="shared" si="58"/>
        <v>0</v>
      </c>
      <c r="AE154" s="1000">
        <f t="shared" si="58"/>
        <v>0</v>
      </c>
      <c r="AF154" s="1000">
        <f t="shared" si="58"/>
        <v>0</v>
      </c>
      <c r="AG154" s="1000">
        <f t="shared" si="58"/>
        <v>0</v>
      </c>
      <c r="AH154" s="1000">
        <f t="shared" si="58"/>
        <v>0</v>
      </c>
      <c r="AI154" s="1000">
        <f t="shared" si="58"/>
        <v>0</v>
      </c>
      <c r="AJ154" s="1000">
        <f t="shared" si="58"/>
        <v>0</v>
      </c>
      <c r="AK154" s="1000">
        <f t="shared" si="58"/>
        <v>0</v>
      </c>
      <c r="AL154" s="1000">
        <f t="shared" si="58"/>
        <v>0</v>
      </c>
      <c r="AM154" s="1000">
        <f t="shared" si="58"/>
        <v>0</v>
      </c>
      <c r="AN154" s="1000">
        <f t="shared" si="58"/>
        <v>0</v>
      </c>
      <c r="AO154" s="1000">
        <f t="shared" si="58"/>
        <v>0</v>
      </c>
      <c r="AP154" s="1000">
        <f t="shared" ref="AP154:BG154" si="59">AP112*$F$155*$G154*$H154</f>
        <v>0</v>
      </c>
      <c r="AQ154" s="1000">
        <f t="shared" si="59"/>
        <v>0</v>
      </c>
      <c r="AR154" s="1000">
        <f t="shared" si="59"/>
        <v>0</v>
      </c>
      <c r="AS154" s="1000">
        <f t="shared" si="59"/>
        <v>0</v>
      </c>
      <c r="AT154" s="1000">
        <f t="shared" si="59"/>
        <v>0</v>
      </c>
      <c r="AU154" s="1000">
        <f t="shared" si="59"/>
        <v>0</v>
      </c>
      <c r="AV154" s="1000">
        <f t="shared" si="59"/>
        <v>0</v>
      </c>
      <c r="AW154" s="1000">
        <f t="shared" si="59"/>
        <v>0</v>
      </c>
      <c r="AX154" s="1000">
        <f t="shared" si="59"/>
        <v>0</v>
      </c>
      <c r="AY154" s="1000">
        <f t="shared" si="59"/>
        <v>0</v>
      </c>
      <c r="AZ154" s="1000">
        <f t="shared" si="59"/>
        <v>0</v>
      </c>
      <c r="BA154" s="1000">
        <f t="shared" si="59"/>
        <v>0</v>
      </c>
      <c r="BB154" s="1000">
        <f t="shared" si="59"/>
        <v>0</v>
      </c>
      <c r="BC154" s="1000">
        <f t="shared" si="59"/>
        <v>0</v>
      </c>
      <c r="BD154" s="1000">
        <f t="shared" si="59"/>
        <v>0</v>
      </c>
      <c r="BE154" s="1000">
        <f t="shared" si="59"/>
        <v>0</v>
      </c>
      <c r="BF154" s="1000">
        <f t="shared" si="59"/>
        <v>0</v>
      </c>
      <c r="BG154" s="1001">
        <f t="shared" si="59"/>
        <v>0</v>
      </c>
    </row>
    <row r="155" spans="4:59" s="44" customFormat="1" ht="13.5" thickBot="1" x14ac:dyDescent="0.25">
      <c r="D155" s="1093"/>
      <c r="E155" s="200" t="s">
        <v>149</v>
      </c>
      <c r="F155" s="998">
        <f t="shared" ref="F155" si="60">$E$81</f>
        <v>0</v>
      </c>
      <c r="G155" s="201"/>
      <c r="H155" s="667">
        <f>SUM(H150:H154)</f>
        <v>0</v>
      </c>
      <c r="I155" s="204"/>
      <c r="J155" s="990">
        <f t="shared" ref="J155:BG155" si="61">SUM(J150:J154)</f>
        <v>0</v>
      </c>
      <c r="K155" s="990">
        <f t="shared" si="61"/>
        <v>0</v>
      </c>
      <c r="L155" s="990">
        <f t="shared" si="61"/>
        <v>0</v>
      </c>
      <c r="M155" s="990">
        <f t="shared" si="61"/>
        <v>0</v>
      </c>
      <c r="N155" s="990">
        <f t="shared" si="61"/>
        <v>0</v>
      </c>
      <c r="O155" s="990">
        <f t="shared" si="61"/>
        <v>0</v>
      </c>
      <c r="P155" s="990">
        <f t="shared" si="61"/>
        <v>0</v>
      </c>
      <c r="Q155" s="990">
        <f t="shared" si="61"/>
        <v>0</v>
      </c>
      <c r="R155" s="990">
        <f t="shared" si="61"/>
        <v>0</v>
      </c>
      <c r="S155" s="990">
        <f t="shared" si="61"/>
        <v>0</v>
      </c>
      <c r="T155" s="990">
        <f t="shared" si="61"/>
        <v>0</v>
      </c>
      <c r="U155" s="990">
        <f t="shared" si="61"/>
        <v>0</v>
      </c>
      <c r="V155" s="990">
        <f t="shared" si="61"/>
        <v>0</v>
      </c>
      <c r="W155" s="990">
        <f t="shared" si="61"/>
        <v>0</v>
      </c>
      <c r="X155" s="990">
        <f t="shared" si="61"/>
        <v>0</v>
      </c>
      <c r="Y155" s="990">
        <f t="shared" si="61"/>
        <v>0</v>
      </c>
      <c r="Z155" s="990">
        <f t="shared" si="61"/>
        <v>0</v>
      </c>
      <c r="AA155" s="990">
        <f t="shared" si="61"/>
        <v>0</v>
      </c>
      <c r="AB155" s="990">
        <f t="shared" si="61"/>
        <v>0</v>
      </c>
      <c r="AC155" s="990">
        <f t="shared" si="61"/>
        <v>0</v>
      </c>
      <c r="AD155" s="990">
        <f t="shared" si="61"/>
        <v>0</v>
      </c>
      <c r="AE155" s="990">
        <f t="shared" si="61"/>
        <v>0</v>
      </c>
      <c r="AF155" s="990">
        <f t="shared" si="61"/>
        <v>0</v>
      </c>
      <c r="AG155" s="990">
        <f t="shared" si="61"/>
        <v>0</v>
      </c>
      <c r="AH155" s="990">
        <f t="shared" si="61"/>
        <v>0</v>
      </c>
      <c r="AI155" s="990">
        <f t="shared" si="61"/>
        <v>0</v>
      </c>
      <c r="AJ155" s="990">
        <f t="shared" si="61"/>
        <v>0</v>
      </c>
      <c r="AK155" s="990">
        <f t="shared" si="61"/>
        <v>0</v>
      </c>
      <c r="AL155" s="990">
        <f t="shared" si="61"/>
        <v>0</v>
      </c>
      <c r="AM155" s="990">
        <f t="shared" si="61"/>
        <v>0</v>
      </c>
      <c r="AN155" s="990">
        <f t="shared" si="61"/>
        <v>0</v>
      </c>
      <c r="AO155" s="990">
        <f t="shared" si="61"/>
        <v>0</v>
      </c>
      <c r="AP155" s="990">
        <f t="shared" si="61"/>
        <v>0</v>
      </c>
      <c r="AQ155" s="990">
        <f t="shared" si="61"/>
        <v>0</v>
      </c>
      <c r="AR155" s="990">
        <f t="shared" si="61"/>
        <v>0</v>
      </c>
      <c r="AS155" s="990">
        <f t="shared" si="61"/>
        <v>0</v>
      </c>
      <c r="AT155" s="990">
        <f t="shared" si="61"/>
        <v>0</v>
      </c>
      <c r="AU155" s="990">
        <f t="shared" si="61"/>
        <v>0</v>
      </c>
      <c r="AV155" s="990">
        <f t="shared" si="61"/>
        <v>0</v>
      </c>
      <c r="AW155" s="990">
        <f t="shared" si="61"/>
        <v>0</v>
      </c>
      <c r="AX155" s="990">
        <f t="shared" si="61"/>
        <v>0</v>
      </c>
      <c r="AY155" s="990">
        <f t="shared" si="61"/>
        <v>0</v>
      </c>
      <c r="AZ155" s="990">
        <f t="shared" si="61"/>
        <v>0</v>
      </c>
      <c r="BA155" s="990">
        <f t="shared" si="61"/>
        <v>0</v>
      </c>
      <c r="BB155" s="990">
        <f t="shared" si="61"/>
        <v>0</v>
      </c>
      <c r="BC155" s="990">
        <f t="shared" si="61"/>
        <v>0</v>
      </c>
      <c r="BD155" s="990">
        <f t="shared" si="61"/>
        <v>0</v>
      </c>
      <c r="BE155" s="990">
        <f t="shared" si="61"/>
        <v>0</v>
      </c>
      <c r="BF155" s="990">
        <f t="shared" si="61"/>
        <v>0</v>
      </c>
      <c r="BG155" s="1006">
        <f t="shared" si="61"/>
        <v>0</v>
      </c>
    </row>
    <row r="156" spans="4:59" s="44" customFormat="1" x14ac:dyDescent="0.2">
      <c r="D156" s="1091" t="s">
        <v>382</v>
      </c>
      <c r="E156" s="610" t="s">
        <v>2</v>
      </c>
      <c r="F156" s="611"/>
      <c r="G156" s="782">
        <f>IF($F$134=0,0,1/$F$134)</f>
        <v>1</v>
      </c>
      <c r="H156" s="665">
        <f>IF($G$134&lt;&gt;0,G129/$G$134,0)</f>
        <v>0</v>
      </c>
      <c r="J156" s="1004">
        <f t="shared" ref="J156:AO156" si="62">J129*$F$161*$G156*$H156</f>
        <v>0</v>
      </c>
      <c r="K156" s="1004">
        <f t="shared" si="62"/>
        <v>0</v>
      </c>
      <c r="L156" s="1004">
        <f t="shared" si="62"/>
        <v>0</v>
      </c>
      <c r="M156" s="1004">
        <f t="shared" si="62"/>
        <v>0</v>
      </c>
      <c r="N156" s="1004">
        <f t="shared" si="62"/>
        <v>0</v>
      </c>
      <c r="O156" s="1004">
        <f t="shared" si="62"/>
        <v>0</v>
      </c>
      <c r="P156" s="1004">
        <f t="shared" si="62"/>
        <v>0</v>
      </c>
      <c r="Q156" s="1004">
        <f t="shared" si="62"/>
        <v>0</v>
      </c>
      <c r="R156" s="1004">
        <f t="shared" si="62"/>
        <v>0</v>
      </c>
      <c r="S156" s="1004">
        <f t="shared" si="62"/>
        <v>0</v>
      </c>
      <c r="T156" s="1004">
        <f t="shared" si="62"/>
        <v>0</v>
      </c>
      <c r="U156" s="1004">
        <f t="shared" si="62"/>
        <v>0</v>
      </c>
      <c r="V156" s="1004">
        <f t="shared" si="62"/>
        <v>0</v>
      </c>
      <c r="W156" s="1004">
        <f t="shared" si="62"/>
        <v>0</v>
      </c>
      <c r="X156" s="1004">
        <f t="shared" si="62"/>
        <v>0</v>
      </c>
      <c r="Y156" s="1004">
        <f t="shared" si="62"/>
        <v>0</v>
      </c>
      <c r="Z156" s="1004">
        <f t="shared" si="62"/>
        <v>0</v>
      </c>
      <c r="AA156" s="1004">
        <f t="shared" si="62"/>
        <v>0</v>
      </c>
      <c r="AB156" s="1004">
        <f t="shared" si="62"/>
        <v>0</v>
      </c>
      <c r="AC156" s="1004">
        <f t="shared" si="62"/>
        <v>0</v>
      </c>
      <c r="AD156" s="1004">
        <f t="shared" si="62"/>
        <v>0</v>
      </c>
      <c r="AE156" s="1004">
        <f t="shared" si="62"/>
        <v>0</v>
      </c>
      <c r="AF156" s="1004">
        <f t="shared" si="62"/>
        <v>0</v>
      </c>
      <c r="AG156" s="1004">
        <f t="shared" si="62"/>
        <v>0</v>
      </c>
      <c r="AH156" s="1004">
        <f t="shared" si="62"/>
        <v>0</v>
      </c>
      <c r="AI156" s="1004">
        <f t="shared" si="62"/>
        <v>0</v>
      </c>
      <c r="AJ156" s="1004">
        <f t="shared" si="62"/>
        <v>0</v>
      </c>
      <c r="AK156" s="1004">
        <f t="shared" si="62"/>
        <v>0</v>
      </c>
      <c r="AL156" s="1004">
        <f t="shared" si="62"/>
        <v>0</v>
      </c>
      <c r="AM156" s="1004">
        <f t="shared" si="62"/>
        <v>0</v>
      </c>
      <c r="AN156" s="1004">
        <f t="shared" si="62"/>
        <v>0</v>
      </c>
      <c r="AO156" s="1004">
        <f t="shared" si="62"/>
        <v>0</v>
      </c>
      <c r="AP156" s="1004">
        <f t="shared" ref="AP156:BG156" si="63">AP129*$F$161*$G156*$H156</f>
        <v>0</v>
      </c>
      <c r="AQ156" s="1004">
        <f t="shared" si="63"/>
        <v>0</v>
      </c>
      <c r="AR156" s="1004">
        <f t="shared" si="63"/>
        <v>0</v>
      </c>
      <c r="AS156" s="1004">
        <f t="shared" si="63"/>
        <v>0</v>
      </c>
      <c r="AT156" s="1004">
        <f t="shared" si="63"/>
        <v>0</v>
      </c>
      <c r="AU156" s="1004">
        <f t="shared" si="63"/>
        <v>0</v>
      </c>
      <c r="AV156" s="1004">
        <f t="shared" si="63"/>
        <v>0</v>
      </c>
      <c r="AW156" s="1004">
        <f t="shared" si="63"/>
        <v>0</v>
      </c>
      <c r="AX156" s="1004">
        <f t="shared" si="63"/>
        <v>0</v>
      </c>
      <c r="AY156" s="1004">
        <f t="shared" si="63"/>
        <v>0</v>
      </c>
      <c r="AZ156" s="1004">
        <f t="shared" si="63"/>
        <v>0</v>
      </c>
      <c r="BA156" s="1004">
        <f t="shared" si="63"/>
        <v>0</v>
      </c>
      <c r="BB156" s="1004">
        <f t="shared" si="63"/>
        <v>0</v>
      </c>
      <c r="BC156" s="1004">
        <f t="shared" si="63"/>
        <v>0</v>
      </c>
      <c r="BD156" s="1004">
        <f t="shared" si="63"/>
        <v>0</v>
      </c>
      <c r="BE156" s="1004">
        <f t="shared" si="63"/>
        <v>0</v>
      </c>
      <c r="BF156" s="1004">
        <f t="shared" si="63"/>
        <v>0</v>
      </c>
      <c r="BG156" s="1005">
        <f t="shared" si="63"/>
        <v>0</v>
      </c>
    </row>
    <row r="157" spans="4:59" s="44" customFormat="1" x14ac:dyDescent="0.2">
      <c r="D157" s="1092"/>
      <c r="E157" s="199" t="s">
        <v>3</v>
      </c>
      <c r="F157" s="609"/>
      <c r="G157" s="783">
        <f t="shared" ref="G157:G160" si="64">IF($F$134=0,0,1/$F$134)</f>
        <v>1</v>
      </c>
      <c r="H157" s="666">
        <f>IF($G$134&lt;&gt;0,G130/$G$134,0)</f>
        <v>0</v>
      </c>
      <c r="J157" s="1000">
        <f t="shared" ref="J157:AO157" si="65">J130*$F$161*$G157*$H157</f>
        <v>0</v>
      </c>
      <c r="K157" s="1000">
        <f t="shared" si="65"/>
        <v>0</v>
      </c>
      <c r="L157" s="1000">
        <f t="shared" si="65"/>
        <v>0</v>
      </c>
      <c r="M157" s="1000">
        <f t="shared" si="65"/>
        <v>0</v>
      </c>
      <c r="N157" s="1000">
        <f t="shared" si="65"/>
        <v>0</v>
      </c>
      <c r="O157" s="1000">
        <f t="shared" si="65"/>
        <v>0</v>
      </c>
      <c r="P157" s="1000">
        <f t="shared" si="65"/>
        <v>0</v>
      </c>
      <c r="Q157" s="1000">
        <f t="shared" si="65"/>
        <v>0</v>
      </c>
      <c r="R157" s="1000">
        <f t="shared" si="65"/>
        <v>0</v>
      </c>
      <c r="S157" s="1000">
        <f t="shared" si="65"/>
        <v>0</v>
      </c>
      <c r="T157" s="1000">
        <f t="shared" si="65"/>
        <v>0</v>
      </c>
      <c r="U157" s="1000">
        <f t="shared" si="65"/>
        <v>0</v>
      </c>
      <c r="V157" s="1000">
        <f t="shared" si="65"/>
        <v>0</v>
      </c>
      <c r="W157" s="1000">
        <f t="shared" si="65"/>
        <v>0</v>
      </c>
      <c r="X157" s="1000">
        <f t="shared" si="65"/>
        <v>0</v>
      </c>
      <c r="Y157" s="1000">
        <f t="shared" si="65"/>
        <v>0</v>
      </c>
      <c r="Z157" s="1000">
        <f t="shared" si="65"/>
        <v>0</v>
      </c>
      <c r="AA157" s="1000">
        <f t="shared" si="65"/>
        <v>0</v>
      </c>
      <c r="AB157" s="1000">
        <f t="shared" si="65"/>
        <v>0</v>
      </c>
      <c r="AC157" s="1000">
        <f t="shared" si="65"/>
        <v>0</v>
      </c>
      <c r="AD157" s="1000">
        <f t="shared" si="65"/>
        <v>0</v>
      </c>
      <c r="AE157" s="1000">
        <f t="shared" si="65"/>
        <v>0</v>
      </c>
      <c r="AF157" s="1000">
        <f t="shared" si="65"/>
        <v>0</v>
      </c>
      <c r="AG157" s="1000">
        <f t="shared" si="65"/>
        <v>0</v>
      </c>
      <c r="AH157" s="1000">
        <f t="shared" si="65"/>
        <v>0</v>
      </c>
      <c r="AI157" s="1000">
        <f t="shared" si="65"/>
        <v>0</v>
      </c>
      <c r="AJ157" s="1000">
        <f t="shared" si="65"/>
        <v>0</v>
      </c>
      <c r="AK157" s="1000">
        <f t="shared" si="65"/>
        <v>0</v>
      </c>
      <c r="AL157" s="1000">
        <f t="shared" si="65"/>
        <v>0</v>
      </c>
      <c r="AM157" s="1000">
        <f t="shared" si="65"/>
        <v>0</v>
      </c>
      <c r="AN157" s="1000">
        <f t="shared" si="65"/>
        <v>0</v>
      </c>
      <c r="AO157" s="1000">
        <f t="shared" si="65"/>
        <v>0</v>
      </c>
      <c r="AP157" s="1000">
        <f t="shared" ref="AP157:BG157" si="66">AP130*$F$161*$G157*$H157</f>
        <v>0</v>
      </c>
      <c r="AQ157" s="1000">
        <f t="shared" si="66"/>
        <v>0</v>
      </c>
      <c r="AR157" s="1000">
        <f t="shared" si="66"/>
        <v>0</v>
      </c>
      <c r="AS157" s="1000">
        <f t="shared" si="66"/>
        <v>0</v>
      </c>
      <c r="AT157" s="1000">
        <f t="shared" si="66"/>
        <v>0</v>
      </c>
      <c r="AU157" s="1000">
        <f t="shared" si="66"/>
        <v>0</v>
      </c>
      <c r="AV157" s="1000">
        <f t="shared" si="66"/>
        <v>0</v>
      </c>
      <c r="AW157" s="1000">
        <f t="shared" si="66"/>
        <v>0</v>
      </c>
      <c r="AX157" s="1000">
        <f t="shared" si="66"/>
        <v>0</v>
      </c>
      <c r="AY157" s="1000">
        <f t="shared" si="66"/>
        <v>0</v>
      </c>
      <c r="AZ157" s="1000">
        <f t="shared" si="66"/>
        <v>0</v>
      </c>
      <c r="BA157" s="1000">
        <f t="shared" si="66"/>
        <v>0</v>
      </c>
      <c r="BB157" s="1000">
        <f t="shared" si="66"/>
        <v>0</v>
      </c>
      <c r="BC157" s="1000">
        <f t="shared" si="66"/>
        <v>0</v>
      </c>
      <c r="BD157" s="1000">
        <f t="shared" si="66"/>
        <v>0</v>
      </c>
      <c r="BE157" s="1000">
        <f t="shared" si="66"/>
        <v>0</v>
      </c>
      <c r="BF157" s="1000">
        <f t="shared" si="66"/>
        <v>0</v>
      </c>
      <c r="BG157" s="1001">
        <f t="shared" si="66"/>
        <v>0</v>
      </c>
    </row>
    <row r="158" spans="4:59" s="44" customFormat="1" x14ac:dyDescent="0.2">
      <c r="D158" s="1092"/>
      <c r="E158" s="199" t="s">
        <v>4</v>
      </c>
      <c r="F158" s="609"/>
      <c r="G158" s="783">
        <f t="shared" si="64"/>
        <v>1</v>
      </c>
      <c r="H158" s="666">
        <f>IF($G$134&lt;&gt;0,G131/$G$134,0)</f>
        <v>0</v>
      </c>
      <c r="J158" s="1000">
        <f t="shared" ref="J158:AO158" si="67">J131*$F$161*$G158*$H158</f>
        <v>0</v>
      </c>
      <c r="K158" s="1000">
        <f t="shared" si="67"/>
        <v>0</v>
      </c>
      <c r="L158" s="1000">
        <f t="shared" si="67"/>
        <v>0</v>
      </c>
      <c r="M158" s="1000">
        <f t="shared" si="67"/>
        <v>0</v>
      </c>
      <c r="N158" s="1000">
        <f t="shared" si="67"/>
        <v>0</v>
      </c>
      <c r="O158" s="1000">
        <f t="shared" si="67"/>
        <v>0</v>
      </c>
      <c r="P158" s="1000">
        <f t="shared" si="67"/>
        <v>0</v>
      </c>
      <c r="Q158" s="1000">
        <f t="shared" si="67"/>
        <v>0</v>
      </c>
      <c r="R158" s="1000">
        <f t="shared" si="67"/>
        <v>0</v>
      </c>
      <c r="S158" s="1000">
        <f t="shared" si="67"/>
        <v>0</v>
      </c>
      <c r="T158" s="1000">
        <f t="shared" si="67"/>
        <v>0</v>
      </c>
      <c r="U158" s="1000">
        <f t="shared" si="67"/>
        <v>0</v>
      </c>
      <c r="V158" s="1000">
        <f t="shared" si="67"/>
        <v>0</v>
      </c>
      <c r="W158" s="1000">
        <f t="shared" si="67"/>
        <v>0</v>
      </c>
      <c r="X158" s="1000">
        <f t="shared" si="67"/>
        <v>0</v>
      </c>
      <c r="Y158" s="1000">
        <f t="shared" si="67"/>
        <v>0</v>
      </c>
      <c r="Z158" s="1000">
        <f t="shared" si="67"/>
        <v>0</v>
      </c>
      <c r="AA158" s="1000">
        <f t="shared" si="67"/>
        <v>0</v>
      </c>
      <c r="AB158" s="1000">
        <f t="shared" si="67"/>
        <v>0</v>
      </c>
      <c r="AC158" s="1000">
        <f t="shared" si="67"/>
        <v>0</v>
      </c>
      <c r="AD158" s="1000">
        <f t="shared" si="67"/>
        <v>0</v>
      </c>
      <c r="AE158" s="1000">
        <f t="shared" si="67"/>
        <v>0</v>
      </c>
      <c r="AF158" s="1000">
        <f t="shared" si="67"/>
        <v>0</v>
      </c>
      <c r="AG158" s="1000">
        <f t="shared" si="67"/>
        <v>0</v>
      </c>
      <c r="AH158" s="1000">
        <f t="shared" si="67"/>
        <v>0</v>
      </c>
      <c r="AI158" s="1000">
        <f t="shared" si="67"/>
        <v>0</v>
      </c>
      <c r="AJ158" s="1000">
        <f t="shared" si="67"/>
        <v>0</v>
      </c>
      <c r="AK158" s="1000">
        <f t="shared" si="67"/>
        <v>0</v>
      </c>
      <c r="AL158" s="1000">
        <f t="shared" si="67"/>
        <v>0</v>
      </c>
      <c r="AM158" s="1000">
        <f t="shared" si="67"/>
        <v>0</v>
      </c>
      <c r="AN158" s="1000">
        <f t="shared" si="67"/>
        <v>0</v>
      </c>
      <c r="AO158" s="1000">
        <f t="shared" si="67"/>
        <v>0</v>
      </c>
      <c r="AP158" s="1000">
        <f t="shared" ref="AP158:BG158" si="68">AP131*$F$161*$G158*$H158</f>
        <v>0</v>
      </c>
      <c r="AQ158" s="1000">
        <f t="shared" si="68"/>
        <v>0</v>
      </c>
      <c r="AR158" s="1000">
        <f t="shared" si="68"/>
        <v>0</v>
      </c>
      <c r="AS158" s="1000">
        <f t="shared" si="68"/>
        <v>0</v>
      </c>
      <c r="AT158" s="1000">
        <f t="shared" si="68"/>
        <v>0</v>
      </c>
      <c r="AU158" s="1000">
        <f t="shared" si="68"/>
        <v>0</v>
      </c>
      <c r="AV158" s="1000">
        <f t="shared" si="68"/>
        <v>0</v>
      </c>
      <c r="AW158" s="1000">
        <f t="shared" si="68"/>
        <v>0</v>
      </c>
      <c r="AX158" s="1000">
        <f t="shared" si="68"/>
        <v>0</v>
      </c>
      <c r="AY158" s="1000">
        <f t="shared" si="68"/>
        <v>0</v>
      </c>
      <c r="AZ158" s="1000">
        <f t="shared" si="68"/>
        <v>0</v>
      </c>
      <c r="BA158" s="1000">
        <f t="shared" si="68"/>
        <v>0</v>
      </c>
      <c r="BB158" s="1000">
        <f t="shared" si="68"/>
        <v>0</v>
      </c>
      <c r="BC158" s="1000">
        <f t="shared" si="68"/>
        <v>0</v>
      </c>
      <c r="BD158" s="1000">
        <f t="shared" si="68"/>
        <v>0</v>
      </c>
      <c r="BE158" s="1000">
        <f t="shared" si="68"/>
        <v>0</v>
      </c>
      <c r="BF158" s="1000">
        <f t="shared" si="68"/>
        <v>0</v>
      </c>
      <c r="BG158" s="1001">
        <f t="shared" si="68"/>
        <v>0</v>
      </c>
    </row>
    <row r="159" spans="4:59" s="44" customFormat="1" x14ac:dyDescent="0.2">
      <c r="D159" s="1092"/>
      <c r="E159" s="199" t="s">
        <v>5</v>
      </c>
      <c r="F159" s="609"/>
      <c r="G159" s="783">
        <f t="shared" si="64"/>
        <v>1</v>
      </c>
      <c r="H159" s="666">
        <f>IF($G$134&lt;&gt;0,G132/$G$134,0)</f>
        <v>0</v>
      </c>
      <c r="J159" s="1000">
        <f t="shared" ref="J159:AO159" si="69">J132*$F$161*$G159*$H159</f>
        <v>0</v>
      </c>
      <c r="K159" s="1000">
        <f t="shared" si="69"/>
        <v>0</v>
      </c>
      <c r="L159" s="1000">
        <f t="shared" si="69"/>
        <v>0</v>
      </c>
      <c r="M159" s="1000">
        <f t="shared" si="69"/>
        <v>0</v>
      </c>
      <c r="N159" s="1000">
        <f t="shared" si="69"/>
        <v>0</v>
      </c>
      <c r="O159" s="1000">
        <f t="shared" si="69"/>
        <v>0</v>
      </c>
      <c r="P159" s="1000">
        <f t="shared" si="69"/>
        <v>0</v>
      </c>
      <c r="Q159" s="1000">
        <f t="shared" si="69"/>
        <v>0</v>
      </c>
      <c r="R159" s="1000">
        <f t="shared" si="69"/>
        <v>0</v>
      </c>
      <c r="S159" s="1000">
        <f t="shared" si="69"/>
        <v>0</v>
      </c>
      <c r="T159" s="1000">
        <f t="shared" si="69"/>
        <v>0</v>
      </c>
      <c r="U159" s="1000">
        <f t="shared" si="69"/>
        <v>0</v>
      </c>
      <c r="V159" s="1000">
        <f t="shared" si="69"/>
        <v>0</v>
      </c>
      <c r="W159" s="1000">
        <f t="shared" si="69"/>
        <v>0</v>
      </c>
      <c r="X159" s="1000">
        <f t="shared" si="69"/>
        <v>0</v>
      </c>
      <c r="Y159" s="1000">
        <f t="shared" si="69"/>
        <v>0</v>
      </c>
      <c r="Z159" s="1000">
        <f t="shared" si="69"/>
        <v>0</v>
      </c>
      <c r="AA159" s="1000">
        <f t="shared" si="69"/>
        <v>0</v>
      </c>
      <c r="AB159" s="1000">
        <f t="shared" si="69"/>
        <v>0</v>
      </c>
      <c r="AC159" s="1000">
        <f t="shared" si="69"/>
        <v>0</v>
      </c>
      <c r="AD159" s="1000">
        <f t="shared" si="69"/>
        <v>0</v>
      </c>
      <c r="AE159" s="1000">
        <f t="shared" si="69"/>
        <v>0</v>
      </c>
      <c r="AF159" s="1000">
        <f t="shared" si="69"/>
        <v>0</v>
      </c>
      <c r="AG159" s="1000">
        <f t="shared" si="69"/>
        <v>0</v>
      </c>
      <c r="AH159" s="1000">
        <f t="shared" si="69"/>
        <v>0</v>
      </c>
      <c r="AI159" s="1000">
        <f t="shared" si="69"/>
        <v>0</v>
      </c>
      <c r="AJ159" s="1000">
        <f t="shared" si="69"/>
        <v>0</v>
      </c>
      <c r="AK159" s="1000">
        <f t="shared" si="69"/>
        <v>0</v>
      </c>
      <c r="AL159" s="1000">
        <f t="shared" si="69"/>
        <v>0</v>
      </c>
      <c r="AM159" s="1000">
        <f t="shared" si="69"/>
        <v>0</v>
      </c>
      <c r="AN159" s="1000">
        <f t="shared" si="69"/>
        <v>0</v>
      </c>
      <c r="AO159" s="1000">
        <f t="shared" si="69"/>
        <v>0</v>
      </c>
      <c r="AP159" s="1000">
        <f t="shared" ref="AP159:BG159" si="70">AP132*$F$161*$G159*$H159</f>
        <v>0</v>
      </c>
      <c r="AQ159" s="1000">
        <f t="shared" si="70"/>
        <v>0</v>
      </c>
      <c r="AR159" s="1000">
        <f t="shared" si="70"/>
        <v>0</v>
      </c>
      <c r="AS159" s="1000">
        <f t="shared" si="70"/>
        <v>0</v>
      </c>
      <c r="AT159" s="1000">
        <f t="shared" si="70"/>
        <v>0</v>
      </c>
      <c r="AU159" s="1000">
        <f t="shared" si="70"/>
        <v>0</v>
      </c>
      <c r="AV159" s="1000">
        <f t="shared" si="70"/>
        <v>0</v>
      </c>
      <c r="AW159" s="1000">
        <f t="shared" si="70"/>
        <v>0</v>
      </c>
      <c r="AX159" s="1000">
        <f t="shared" si="70"/>
        <v>0</v>
      </c>
      <c r="AY159" s="1000">
        <f t="shared" si="70"/>
        <v>0</v>
      </c>
      <c r="AZ159" s="1000">
        <f t="shared" si="70"/>
        <v>0</v>
      </c>
      <c r="BA159" s="1000">
        <f t="shared" si="70"/>
        <v>0</v>
      </c>
      <c r="BB159" s="1000">
        <f t="shared" si="70"/>
        <v>0</v>
      </c>
      <c r="BC159" s="1000">
        <f t="shared" si="70"/>
        <v>0</v>
      </c>
      <c r="BD159" s="1000">
        <f t="shared" si="70"/>
        <v>0</v>
      </c>
      <c r="BE159" s="1000">
        <f t="shared" si="70"/>
        <v>0</v>
      </c>
      <c r="BF159" s="1000">
        <f t="shared" si="70"/>
        <v>0</v>
      </c>
      <c r="BG159" s="1001">
        <f t="shared" si="70"/>
        <v>0</v>
      </c>
    </row>
    <row r="160" spans="4:59" s="44" customFormat="1" x14ac:dyDescent="0.2">
      <c r="D160" s="1092"/>
      <c r="E160" s="199" t="s">
        <v>232</v>
      </c>
      <c r="F160" s="203"/>
      <c r="G160" s="783">
        <f t="shared" si="64"/>
        <v>1</v>
      </c>
      <c r="H160" s="666">
        <f>IF($G$134&lt;&gt;0,G133/$G$134,0)</f>
        <v>0</v>
      </c>
      <c r="J160" s="1000">
        <f t="shared" ref="J160:AO160" si="71">J133*$F$161*$G160*$H160</f>
        <v>0</v>
      </c>
      <c r="K160" s="1000">
        <f t="shared" si="71"/>
        <v>0</v>
      </c>
      <c r="L160" s="1000">
        <f t="shared" si="71"/>
        <v>0</v>
      </c>
      <c r="M160" s="1000">
        <f t="shared" si="71"/>
        <v>0</v>
      </c>
      <c r="N160" s="1000">
        <f t="shared" si="71"/>
        <v>0</v>
      </c>
      <c r="O160" s="1000">
        <f t="shared" si="71"/>
        <v>0</v>
      </c>
      <c r="P160" s="1000">
        <f t="shared" si="71"/>
        <v>0</v>
      </c>
      <c r="Q160" s="1000">
        <f t="shared" si="71"/>
        <v>0</v>
      </c>
      <c r="R160" s="1000">
        <f t="shared" si="71"/>
        <v>0</v>
      </c>
      <c r="S160" s="1000">
        <f t="shared" si="71"/>
        <v>0</v>
      </c>
      <c r="T160" s="1000">
        <f t="shared" si="71"/>
        <v>0</v>
      </c>
      <c r="U160" s="1000">
        <f t="shared" si="71"/>
        <v>0</v>
      </c>
      <c r="V160" s="1000">
        <f t="shared" si="71"/>
        <v>0</v>
      </c>
      <c r="W160" s="1000">
        <f t="shared" si="71"/>
        <v>0</v>
      </c>
      <c r="X160" s="1000">
        <f t="shared" si="71"/>
        <v>0</v>
      </c>
      <c r="Y160" s="1000">
        <f t="shared" si="71"/>
        <v>0</v>
      </c>
      <c r="Z160" s="1000">
        <f t="shared" si="71"/>
        <v>0</v>
      </c>
      <c r="AA160" s="1000">
        <f t="shared" si="71"/>
        <v>0</v>
      </c>
      <c r="AB160" s="1000">
        <f t="shared" si="71"/>
        <v>0</v>
      </c>
      <c r="AC160" s="1000">
        <f t="shared" si="71"/>
        <v>0</v>
      </c>
      <c r="AD160" s="1000">
        <f t="shared" si="71"/>
        <v>0</v>
      </c>
      <c r="AE160" s="1000">
        <f t="shared" si="71"/>
        <v>0</v>
      </c>
      <c r="AF160" s="1000">
        <f t="shared" si="71"/>
        <v>0</v>
      </c>
      <c r="AG160" s="1000">
        <f t="shared" si="71"/>
        <v>0</v>
      </c>
      <c r="AH160" s="1000">
        <f t="shared" si="71"/>
        <v>0</v>
      </c>
      <c r="AI160" s="1000">
        <f t="shared" si="71"/>
        <v>0</v>
      </c>
      <c r="AJ160" s="1000">
        <f t="shared" si="71"/>
        <v>0</v>
      </c>
      <c r="AK160" s="1000">
        <f t="shared" si="71"/>
        <v>0</v>
      </c>
      <c r="AL160" s="1000">
        <f t="shared" si="71"/>
        <v>0</v>
      </c>
      <c r="AM160" s="1000">
        <f t="shared" si="71"/>
        <v>0</v>
      </c>
      <c r="AN160" s="1000">
        <f t="shared" si="71"/>
        <v>0</v>
      </c>
      <c r="AO160" s="1000">
        <f t="shared" si="71"/>
        <v>0</v>
      </c>
      <c r="AP160" s="1000">
        <f t="shared" ref="AP160:BG160" si="72">AP133*$F$161*$G160*$H160</f>
        <v>0</v>
      </c>
      <c r="AQ160" s="1000">
        <f t="shared" si="72"/>
        <v>0</v>
      </c>
      <c r="AR160" s="1000">
        <f t="shared" si="72"/>
        <v>0</v>
      </c>
      <c r="AS160" s="1000">
        <f t="shared" si="72"/>
        <v>0</v>
      </c>
      <c r="AT160" s="1000">
        <f t="shared" si="72"/>
        <v>0</v>
      </c>
      <c r="AU160" s="1000">
        <f t="shared" si="72"/>
        <v>0</v>
      </c>
      <c r="AV160" s="1000">
        <f t="shared" si="72"/>
        <v>0</v>
      </c>
      <c r="AW160" s="1000">
        <f t="shared" si="72"/>
        <v>0</v>
      </c>
      <c r="AX160" s="1000">
        <f t="shared" si="72"/>
        <v>0</v>
      </c>
      <c r="AY160" s="1000">
        <f t="shared" si="72"/>
        <v>0</v>
      </c>
      <c r="AZ160" s="1000">
        <f t="shared" si="72"/>
        <v>0</v>
      </c>
      <c r="BA160" s="1000">
        <f t="shared" si="72"/>
        <v>0</v>
      </c>
      <c r="BB160" s="1000">
        <f t="shared" si="72"/>
        <v>0</v>
      </c>
      <c r="BC160" s="1000">
        <f t="shared" si="72"/>
        <v>0</v>
      </c>
      <c r="BD160" s="1000">
        <f t="shared" si="72"/>
        <v>0</v>
      </c>
      <c r="BE160" s="1000">
        <f t="shared" si="72"/>
        <v>0</v>
      </c>
      <c r="BF160" s="1000">
        <f t="shared" si="72"/>
        <v>0</v>
      </c>
      <c r="BG160" s="1001">
        <f t="shared" si="72"/>
        <v>0</v>
      </c>
    </row>
    <row r="161" spans="2:59" s="44" customFormat="1" ht="13.5" thickBot="1" x14ac:dyDescent="0.25">
      <c r="D161" s="1093"/>
      <c r="E161" s="200" t="s">
        <v>149</v>
      </c>
      <c r="F161" s="999">
        <f t="shared" ref="F161" si="73">$E$82</f>
        <v>0</v>
      </c>
      <c r="G161" s="201"/>
      <c r="H161" s="668">
        <f>SUM(H156:H160)</f>
        <v>0</v>
      </c>
      <c r="I161" s="171"/>
      <c r="J161" s="990">
        <f t="shared" ref="J161:BG161" si="74">SUM(J156:J160)</f>
        <v>0</v>
      </c>
      <c r="K161" s="990">
        <f t="shared" si="74"/>
        <v>0</v>
      </c>
      <c r="L161" s="990">
        <f t="shared" si="74"/>
        <v>0</v>
      </c>
      <c r="M161" s="990">
        <f t="shared" si="74"/>
        <v>0</v>
      </c>
      <c r="N161" s="990">
        <f t="shared" si="74"/>
        <v>0</v>
      </c>
      <c r="O161" s="990">
        <f t="shared" si="74"/>
        <v>0</v>
      </c>
      <c r="P161" s="990">
        <f t="shared" si="74"/>
        <v>0</v>
      </c>
      <c r="Q161" s="990">
        <f t="shared" si="74"/>
        <v>0</v>
      </c>
      <c r="R161" s="990">
        <f t="shared" si="74"/>
        <v>0</v>
      </c>
      <c r="S161" s="990">
        <f t="shared" si="74"/>
        <v>0</v>
      </c>
      <c r="T161" s="990">
        <f t="shared" si="74"/>
        <v>0</v>
      </c>
      <c r="U161" s="990">
        <f t="shared" si="74"/>
        <v>0</v>
      </c>
      <c r="V161" s="990">
        <f t="shared" si="74"/>
        <v>0</v>
      </c>
      <c r="W161" s="990">
        <f t="shared" si="74"/>
        <v>0</v>
      </c>
      <c r="X161" s="990">
        <f t="shared" si="74"/>
        <v>0</v>
      </c>
      <c r="Y161" s="990">
        <f t="shared" si="74"/>
        <v>0</v>
      </c>
      <c r="Z161" s="990">
        <f t="shared" si="74"/>
        <v>0</v>
      </c>
      <c r="AA161" s="990">
        <f t="shared" si="74"/>
        <v>0</v>
      </c>
      <c r="AB161" s="990">
        <f t="shared" si="74"/>
        <v>0</v>
      </c>
      <c r="AC161" s="990">
        <f t="shared" si="74"/>
        <v>0</v>
      </c>
      <c r="AD161" s="990">
        <f t="shared" si="74"/>
        <v>0</v>
      </c>
      <c r="AE161" s="990">
        <f t="shared" si="74"/>
        <v>0</v>
      </c>
      <c r="AF161" s="990">
        <f t="shared" si="74"/>
        <v>0</v>
      </c>
      <c r="AG161" s="990">
        <f t="shared" si="74"/>
        <v>0</v>
      </c>
      <c r="AH161" s="990">
        <f t="shared" si="74"/>
        <v>0</v>
      </c>
      <c r="AI161" s="990">
        <f t="shared" si="74"/>
        <v>0</v>
      </c>
      <c r="AJ161" s="990">
        <f t="shared" si="74"/>
        <v>0</v>
      </c>
      <c r="AK161" s="990">
        <f t="shared" si="74"/>
        <v>0</v>
      </c>
      <c r="AL161" s="990">
        <f t="shared" si="74"/>
        <v>0</v>
      </c>
      <c r="AM161" s="990">
        <f t="shared" si="74"/>
        <v>0</v>
      </c>
      <c r="AN161" s="990">
        <f t="shared" si="74"/>
        <v>0</v>
      </c>
      <c r="AO161" s="990">
        <f t="shared" si="74"/>
        <v>0</v>
      </c>
      <c r="AP161" s="990">
        <f t="shared" si="74"/>
        <v>0</v>
      </c>
      <c r="AQ161" s="990">
        <f t="shared" si="74"/>
        <v>0</v>
      </c>
      <c r="AR161" s="990">
        <f t="shared" si="74"/>
        <v>0</v>
      </c>
      <c r="AS161" s="990">
        <f t="shared" si="74"/>
        <v>0</v>
      </c>
      <c r="AT161" s="990">
        <f t="shared" si="74"/>
        <v>0</v>
      </c>
      <c r="AU161" s="990">
        <f t="shared" si="74"/>
        <v>0</v>
      </c>
      <c r="AV161" s="990">
        <f t="shared" si="74"/>
        <v>0</v>
      </c>
      <c r="AW161" s="990">
        <f t="shared" si="74"/>
        <v>0</v>
      </c>
      <c r="AX161" s="990">
        <f t="shared" si="74"/>
        <v>0</v>
      </c>
      <c r="AY161" s="990">
        <f t="shared" si="74"/>
        <v>0</v>
      </c>
      <c r="AZ161" s="990">
        <f t="shared" si="74"/>
        <v>0</v>
      </c>
      <c r="BA161" s="990">
        <f t="shared" si="74"/>
        <v>0</v>
      </c>
      <c r="BB161" s="990">
        <f t="shared" si="74"/>
        <v>0</v>
      </c>
      <c r="BC161" s="990">
        <f t="shared" si="74"/>
        <v>0</v>
      </c>
      <c r="BD161" s="990">
        <f t="shared" si="74"/>
        <v>0</v>
      </c>
      <c r="BE161" s="990">
        <f t="shared" si="74"/>
        <v>0</v>
      </c>
      <c r="BF161" s="990">
        <f t="shared" si="74"/>
        <v>0</v>
      </c>
      <c r="BG161" s="1006">
        <f t="shared" si="74"/>
        <v>0</v>
      </c>
    </row>
    <row r="162" spans="2:59" s="44" customFormat="1" x14ac:dyDescent="0.2">
      <c r="D162" s="1094" t="s">
        <v>383</v>
      </c>
      <c r="E162" s="202" t="s">
        <v>2</v>
      </c>
      <c r="F162" s="612"/>
      <c r="G162" s="614"/>
      <c r="H162" s="614"/>
      <c r="J162" s="1007">
        <f t="shared" ref="J162:BG167" si="75">J144+J150+J156</f>
        <v>0</v>
      </c>
      <c r="K162" s="1007">
        <f t="shared" si="75"/>
        <v>0</v>
      </c>
      <c r="L162" s="1007">
        <f t="shared" si="75"/>
        <v>0</v>
      </c>
      <c r="M162" s="1007">
        <f t="shared" si="75"/>
        <v>0</v>
      </c>
      <c r="N162" s="1007">
        <f t="shared" si="75"/>
        <v>0</v>
      </c>
      <c r="O162" s="1007">
        <f t="shared" si="75"/>
        <v>0</v>
      </c>
      <c r="P162" s="1007">
        <f t="shared" si="75"/>
        <v>0</v>
      </c>
      <c r="Q162" s="1007">
        <f t="shared" si="75"/>
        <v>0</v>
      </c>
      <c r="R162" s="1007">
        <f t="shared" si="75"/>
        <v>0</v>
      </c>
      <c r="S162" s="1007">
        <f t="shared" si="75"/>
        <v>0</v>
      </c>
      <c r="T162" s="1007">
        <f t="shared" si="75"/>
        <v>0</v>
      </c>
      <c r="U162" s="1007">
        <f t="shared" si="75"/>
        <v>0</v>
      </c>
      <c r="V162" s="1007">
        <f t="shared" si="75"/>
        <v>0</v>
      </c>
      <c r="W162" s="1007">
        <f t="shared" si="75"/>
        <v>0</v>
      </c>
      <c r="X162" s="1007">
        <f t="shared" si="75"/>
        <v>0</v>
      </c>
      <c r="Y162" s="1007">
        <f t="shared" si="75"/>
        <v>0</v>
      </c>
      <c r="Z162" s="1007">
        <f t="shared" si="75"/>
        <v>0</v>
      </c>
      <c r="AA162" s="1007">
        <f t="shared" si="75"/>
        <v>0</v>
      </c>
      <c r="AB162" s="1007">
        <f t="shared" si="75"/>
        <v>0</v>
      </c>
      <c r="AC162" s="1007">
        <f t="shared" si="75"/>
        <v>0</v>
      </c>
      <c r="AD162" s="1007">
        <f t="shared" si="75"/>
        <v>0</v>
      </c>
      <c r="AE162" s="1007">
        <f t="shared" si="75"/>
        <v>0</v>
      </c>
      <c r="AF162" s="1007">
        <f t="shared" si="75"/>
        <v>0</v>
      </c>
      <c r="AG162" s="1007">
        <f t="shared" si="75"/>
        <v>0</v>
      </c>
      <c r="AH162" s="1007">
        <f t="shared" si="75"/>
        <v>0</v>
      </c>
      <c r="AI162" s="1007">
        <f t="shared" si="75"/>
        <v>0</v>
      </c>
      <c r="AJ162" s="1007">
        <f t="shared" si="75"/>
        <v>0</v>
      </c>
      <c r="AK162" s="1007">
        <f t="shared" si="75"/>
        <v>0</v>
      </c>
      <c r="AL162" s="1007">
        <f t="shared" si="75"/>
        <v>0</v>
      </c>
      <c r="AM162" s="1007">
        <f t="shared" si="75"/>
        <v>0</v>
      </c>
      <c r="AN162" s="1007">
        <f t="shared" si="75"/>
        <v>0</v>
      </c>
      <c r="AO162" s="1007">
        <f t="shared" si="75"/>
        <v>0</v>
      </c>
      <c r="AP162" s="1007">
        <f t="shared" si="75"/>
        <v>0</v>
      </c>
      <c r="AQ162" s="1007">
        <f t="shared" si="75"/>
        <v>0</v>
      </c>
      <c r="AR162" s="1007">
        <f t="shared" si="75"/>
        <v>0</v>
      </c>
      <c r="AS162" s="1007">
        <f t="shared" si="75"/>
        <v>0</v>
      </c>
      <c r="AT162" s="1007">
        <f t="shared" si="75"/>
        <v>0</v>
      </c>
      <c r="AU162" s="1007">
        <f t="shared" si="75"/>
        <v>0</v>
      </c>
      <c r="AV162" s="1007">
        <f t="shared" si="75"/>
        <v>0</v>
      </c>
      <c r="AW162" s="1007">
        <f t="shared" si="75"/>
        <v>0</v>
      </c>
      <c r="AX162" s="1007">
        <f t="shared" si="75"/>
        <v>0</v>
      </c>
      <c r="AY162" s="1007">
        <f t="shared" si="75"/>
        <v>0</v>
      </c>
      <c r="AZ162" s="1007">
        <f t="shared" si="75"/>
        <v>0</v>
      </c>
      <c r="BA162" s="1007">
        <f t="shared" si="75"/>
        <v>0</v>
      </c>
      <c r="BB162" s="1007">
        <f t="shared" si="75"/>
        <v>0</v>
      </c>
      <c r="BC162" s="1007">
        <f t="shared" si="75"/>
        <v>0</v>
      </c>
      <c r="BD162" s="1007">
        <f t="shared" si="75"/>
        <v>0</v>
      </c>
      <c r="BE162" s="1007">
        <f t="shared" si="75"/>
        <v>0</v>
      </c>
      <c r="BF162" s="1007">
        <f t="shared" si="75"/>
        <v>0</v>
      </c>
      <c r="BG162" s="1008">
        <f t="shared" si="75"/>
        <v>0</v>
      </c>
    </row>
    <row r="163" spans="2:59" s="44" customFormat="1" x14ac:dyDescent="0.2">
      <c r="D163" s="1095"/>
      <c r="E163" s="199" t="s">
        <v>3</v>
      </c>
      <c r="F163" s="612"/>
      <c r="G163" s="614"/>
      <c r="H163" s="614"/>
      <c r="I163" s="130"/>
      <c r="J163" s="1009">
        <f t="shared" si="75"/>
        <v>0</v>
      </c>
      <c r="K163" s="1009">
        <f t="shared" si="75"/>
        <v>0</v>
      </c>
      <c r="L163" s="1009">
        <f t="shared" si="75"/>
        <v>0</v>
      </c>
      <c r="M163" s="1009">
        <f t="shared" si="75"/>
        <v>0</v>
      </c>
      <c r="N163" s="1009">
        <f t="shared" si="75"/>
        <v>0</v>
      </c>
      <c r="O163" s="1009">
        <f t="shared" si="75"/>
        <v>0</v>
      </c>
      <c r="P163" s="1009">
        <f t="shared" si="75"/>
        <v>0</v>
      </c>
      <c r="Q163" s="1009">
        <f t="shared" si="75"/>
        <v>0</v>
      </c>
      <c r="R163" s="1009">
        <f t="shared" si="75"/>
        <v>0</v>
      </c>
      <c r="S163" s="1009">
        <f t="shared" si="75"/>
        <v>0</v>
      </c>
      <c r="T163" s="1009">
        <f t="shared" si="75"/>
        <v>0</v>
      </c>
      <c r="U163" s="1009">
        <f t="shared" si="75"/>
        <v>0</v>
      </c>
      <c r="V163" s="1009">
        <f t="shared" si="75"/>
        <v>0</v>
      </c>
      <c r="W163" s="1009">
        <f t="shared" si="75"/>
        <v>0</v>
      </c>
      <c r="X163" s="1009">
        <f t="shared" si="75"/>
        <v>0</v>
      </c>
      <c r="Y163" s="1009">
        <f t="shared" si="75"/>
        <v>0</v>
      </c>
      <c r="Z163" s="1009">
        <f t="shared" si="75"/>
        <v>0</v>
      </c>
      <c r="AA163" s="1009">
        <f t="shared" si="75"/>
        <v>0</v>
      </c>
      <c r="AB163" s="1009">
        <f t="shared" si="75"/>
        <v>0</v>
      </c>
      <c r="AC163" s="1009">
        <f t="shared" si="75"/>
        <v>0</v>
      </c>
      <c r="AD163" s="1009">
        <f t="shared" si="75"/>
        <v>0</v>
      </c>
      <c r="AE163" s="1009">
        <f t="shared" si="75"/>
        <v>0</v>
      </c>
      <c r="AF163" s="1009">
        <f t="shared" si="75"/>
        <v>0</v>
      </c>
      <c r="AG163" s="1009">
        <f t="shared" si="75"/>
        <v>0</v>
      </c>
      <c r="AH163" s="1009">
        <f t="shared" si="75"/>
        <v>0</v>
      </c>
      <c r="AI163" s="1009">
        <f t="shared" si="75"/>
        <v>0</v>
      </c>
      <c r="AJ163" s="1009">
        <f t="shared" si="75"/>
        <v>0</v>
      </c>
      <c r="AK163" s="1009">
        <f t="shared" si="75"/>
        <v>0</v>
      </c>
      <c r="AL163" s="1009">
        <f t="shared" si="75"/>
        <v>0</v>
      </c>
      <c r="AM163" s="1009">
        <f t="shared" si="75"/>
        <v>0</v>
      </c>
      <c r="AN163" s="1009">
        <f t="shared" si="75"/>
        <v>0</v>
      </c>
      <c r="AO163" s="1009">
        <f t="shared" si="75"/>
        <v>0</v>
      </c>
      <c r="AP163" s="1009">
        <f t="shared" si="75"/>
        <v>0</v>
      </c>
      <c r="AQ163" s="1009">
        <f t="shared" si="75"/>
        <v>0</v>
      </c>
      <c r="AR163" s="1009">
        <f t="shared" si="75"/>
        <v>0</v>
      </c>
      <c r="AS163" s="1009">
        <f t="shared" si="75"/>
        <v>0</v>
      </c>
      <c r="AT163" s="1009">
        <f t="shared" si="75"/>
        <v>0</v>
      </c>
      <c r="AU163" s="1009">
        <f t="shared" si="75"/>
        <v>0</v>
      </c>
      <c r="AV163" s="1009">
        <f t="shared" si="75"/>
        <v>0</v>
      </c>
      <c r="AW163" s="1009">
        <f t="shared" si="75"/>
        <v>0</v>
      </c>
      <c r="AX163" s="1009">
        <f t="shared" si="75"/>
        <v>0</v>
      </c>
      <c r="AY163" s="1009">
        <f t="shared" si="75"/>
        <v>0</v>
      </c>
      <c r="AZ163" s="1009">
        <f t="shared" si="75"/>
        <v>0</v>
      </c>
      <c r="BA163" s="1009">
        <f t="shared" si="75"/>
        <v>0</v>
      </c>
      <c r="BB163" s="1009">
        <f t="shared" si="75"/>
        <v>0</v>
      </c>
      <c r="BC163" s="1009">
        <f t="shared" si="75"/>
        <v>0</v>
      </c>
      <c r="BD163" s="1009">
        <f t="shared" si="75"/>
        <v>0</v>
      </c>
      <c r="BE163" s="1009">
        <f t="shared" si="75"/>
        <v>0</v>
      </c>
      <c r="BF163" s="1009">
        <f t="shared" si="75"/>
        <v>0</v>
      </c>
      <c r="BG163" s="1010">
        <f t="shared" si="75"/>
        <v>0</v>
      </c>
    </row>
    <row r="164" spans="2:59" s="44" customFormat="1" x14ac:dyDescent="0.2">
      <c r="D164" s="1095"/>
      <c r="E164" s="199" t="s">
        <v>4</v>
      </c>
      <c r="F164" s="612"/>
      <c r="G164" s="614"/>
      <c r="H164" s="614"/>
      <c r="J164" s="1009">
        <f t="shared" si="75"/>
        <v>0</v>
      </c>
      <c r="K164" s="1009">
        <f t="shared" si="75"/>
        <v>0</v>
      </c>
      <c r="L164" s="1009">
        <f t="shared" si="75"/>
        <v>0</v>
      </c>
      <c r="M164" s="1009">
        <f t="shared" si="75"/>
        <v>0</v>
      </c>
      <c r="N164" s="1009">
        <f t="shared" si="75"/>
        <v>0</v>
      </c>
      <c r="O164" s="1009">
        <f t="shared" si="75"/>
        <v>0</v>
      </c>
      <c r="P164" s="1009">
        <f t="shared" si="75"/>
        <v>0</v>
      </c>
      <c r="Q164" s="1009">
        <f t="shared" si="75"/>
        <v>0</v>
      </c>
      <c r="R164" s="1009">
        <f t="shared" si="75"/>
        <v>0</v>
      </c>
      <c r="S164" s="1009">
        <f t="shared" si="75"/>
        <v>0</v>
      </c>
      <c r="T164" s="1009">
        <f t="shared" si="75"/>
        <v>0</v>
      </c>
      <c r="U164" s="1009">
        <f t="shared" si="75"/>
        <v>0</v>
      </c>
      <c r="V164" s="1009">
        <f t="shared" si="75"/>
        <v>0</v>
      </c>
      <c r="W164" s="1009">
        <f t="shared" si="75"/>
        <v>0</v>
      </c>
      <c r="X164" s="1009">
        <f t="shared" si="75"/>
        <v>0</v>
      </c>
      <c r="Y164" s="1009">
        <f t="shared" si="75"/>
        <v>0</v>
      </c>
      <c r="Z164" s="1009">
        <f t="shared" si="75"/>
        <v>0</v>
      </c>
      <c r="AA164" s="1009">
        <f t="shared" si="75"/>
        <v>0</v>
      </c>
      <c r="AB164" s="1009">
        <f t="shared" si="75"/>
        <v>0</v>
      </c>
      <c r="AC164" s="1009">
        <f t="shared" si="75"/>
        <v>0</v>
      </c>
      <c r="AD164" s="1009">
        <f t="shared" si="75"/>
        <v>0</v>
      </c>
      <c r="AE164" s="1009">
        <f t="shared" si="75"/>
        <v>0</v>
      </c>
      <c r="AF164" s="1009">
        <f t="shared" si="75"/>
        <v>0</v>
      </c>
      <c r="AG164" s="1009">
        <f t="shared" si="75"/>
        <v>0</v>
      </c>
      <c r="AH164" s="1009">
        <f t="shared" si="75"/>
        <v>0</v>
      </c>
      <c r="AI164" s="1009">
        <f t="shared" si="75"/>
        <v>0</v>
      </c>
      <c r="AJ164" s="1009">
        <f t="shared" si="75"/>
        <v>0</v>
      </c>
      <c r="AK164" s="1009">
        <f t="shared" si="75"/>
        <v>0</v>
      </c>
      <c r="AL164" s="1009">
        <f t="shared" si="75"/>
        <v>0</v>
      </c>
      <c r="AM164" s="1009">
        <f t="shared" si="75"/>
        <v>0</v>
      </c>
      <c r="AN164" s="1009">
        <f t="shared" si="75"/>
        <v>0</v>
      </c>
      <c r="AO164" s="1009">
        <f t="shared" si="75"/>
        <v>0</v>
      </c>
      <c r="AP164" s="1009">
        <f t="shared" si="75"/>
        <v>0</v>
      </c>
      <c r="AQ164" s="1009">
        <f t="shared" si="75"/>
        <v>0</v>
      </c>
      <c r="AR164" s="1009">
        <f t="shared" si="75"/>
        <v>0</v>
      </c>
      <c r="AS164" s="1009">
        <f t="shared" si="75"/>
        <v>0</v>
      </c>
      <c r="AT164" s="1009">
        <f t="shared" si="75"/>
        <v>0</v>
      </c>
      <c r="AU164" s="1009">
        <f t="shared" si="75"/>
        <v>0</v>
      </c>
      <c r="AV164" s="1009">
        <f t="shared" si="75"/>
        <v>0</v>
      </c>
      <c r="AW164" s="1009">
        <f t="shared" si="75"/>
        <v>0</v>
      </c>
      <c r="AX164" s="1009">
        <f t="shared" si="75"/>
        <v>0</v>
      </c>
      <c r="AY164" s="1009">
        <f t="shared" si="75"/>
        <v>0</v>
      </c>
      <c r="AZ164" s="1009">
        <f t="shared" si="75"/>
        <v>0</v>
      </c>
      <c r="BA164" s="1009">
        <f t="shared" si="75"/>
        <v>0</v>
      </c>
      <c r="BB164" s="1009">
        <f t="shared" si="75"/>
        <v>0</v>
      </c>
      <c r="BC164" s="1009">
        <f t="shared" si="75"/>
        <v>0</v>
      </c>
      <c r="BD164" s="1009">
        <f t="shared" si="75"/>
        <v>0</v>
      </c>
      <c r="BE164" s="1009">
        <f t="shared" si="75"/>
        <v>0</v>
      </c>
      <c r="BF164" s="1009">
        <f t="shared" si="75"/>
        <v>0</v>
      </c>
      <c r="BG164" s="1010">
        <f t="shared" si="75"/>
        <v>0</v>
      </c>
    </row>
    <row r="165" spans="2:59" s="44" customFormat="1" x14ac:dyDescent="0.2">
      <c r="D165" s="1095"/>
      <c r="E165" s="199" t="s">
        <v>5</v>
      </c>
      <c r="F165" s="612"/>
      <c r="G165" s="614"/>
      <c r="H165" s="614"/>
      <c r="J165" s="1009">
        <f t="shared" si="75"/>
        <v>0</v>
      </c>
      <c r="K165" s="1009">
        <f t="shared" si="75"/>
        <v>0</v>
      </c>
      <c r="L165" s="1009">
        <f t="shared" si="75"/>
        <v>0</v>
      </c>
      <c r="M165" s="1009">
        <f t="shared" si="75"/>
        <v>0</v>
      </c>
      <c r="N165" s="1009">
        <f t="shared" si="75"/>
        <v>0</v>
      </c>
      <c r="O165" s="1009">
        <f t="shared" si="75"/>
        <v>0</v>
      </c>
      <c r="P165" s="1009">
        <f t="shared" si="75"/>
        <v>0</v>
      </c>
      <c r="Q165" s="1009">
        <f t="shared" si="75"/>
        <v>0</v>
      </c>
      <c r="R165" s="1009">
        <f t="shared" si="75"/>
        <v>0</v>
      </c>
      <c r="S165" s="1009">
        <f t="shared" si="75"/>
        <v>0</v>
      </c>
      <c r="T165" s="1009">
        <f t="shared" si="75"/>
        <v>0</v>
      </c>
      <c r="U165" s="1009">
        <f t="shared" si="75"/>
        <v>0</v>
      </c>
      <c r="V165" s="1009">
        <f t="shared" si="75"/>
        <v>0</v>
      </c>
      <c r="W165" s="1009">
        <f t="shared" si="75"/>
        <v>0</v>
      </c>
      <c r="X165" s="1009">
        <f t="shared" si="75"/>
        <v>0</v>
      </c>
      <c r="Y165" s="1009">
        <f t="shared" si="75"/>
        <v>0</v>
      </c>
      <c r="Z165" s="1009">
        <f t="shared" si="75"/>
        <v>0</v>
      </c>
      <c r="AA165" s="1009">
        <f t="shared" si="75"/>
        <v>0</v>
      </c>
      <c r="AB165" s="1009">
        <f t="shared" si="75"/>
        <v>0</v>
      </c>
      <c r="AC165" s="1009">
        <f t="shared" si="75"/>
        <v>0</v>
      </c>
      <c r="AD165" s="1009">
        <f t="shared" si="75"/>
        <v>0</v>
      </c>
      <c r="AE165" s="1009">
        <f t="shared" si="75"/>
        <v>0</v>
      </c>
      <c r="AF165" s="1009">
        <f t="shared" si="75"/>
        <v>0</v>
      </c>
      <c r="AG165" s="1009">
        <f t="shared" si="75"/>
        <v>0</v>
      </c>
      <c r="AH165" s="1009">
        <f t="shared" si="75"/>
        <v>0</v>
      </c>
      <c r="AI165" s="1009">
        <f t="shared" si="75"/>
        <v>0</v>
      </c>
      <c r="AJ165" s="1009">
        <f t="shared" si="75"/>
        <v>0</v>
      </c>
      <c r="AK165" s="1009">
        <f t="shared" si="75"/>
        <v>0</v>
      </c>
      <c r="AL165" s="1009">
        <f t="shared" si="75"/>
        <v>0</v>
      </c>
      <c r="AM165" s="1009">
        <f t="shared" si="75"/>
        <v>0</v>
      </c>
      <c r="AN165" s="1009">
        <f t="shared" si="75"/>
        <v>0</v>
      </c>
      <c r="AO165" s="1009">
        <f t="shared" si="75"/>
        <v>0</v>
      </c>
      <c r="AP165" s="1009">
        <f t="shared" si="75"/>
        <v>0</v>
      </c>
      <c r="AQ165" s="1009">
        <f t="shared" si="75"/>
        <v>0</v>
      </c>
      <c r="AR165" s="1009">
        <f t="shared" si="75"/>
        <v>0</v>
      </c>
      <c r="AS165" s="1009">
        <f t="shared" si="75"/>
        <v>0</v>
      </c>
      <c r="AT165" s="1009">
        <f t="shared" si="75"/>
        <v>0</v>
      </c>
      <c r="AU165" s="1009">
        <f t="shared" si="75"/>
        <v>0</v>
      </c>
      <c r="AV165" s="1009">
        <f t="shared" si="75"/>
        <v>0</v>
      </c>
      <c r="AW165" s="1009">
        <f t="shared" si="75"/>
        <v>0</v>
      </c>
      <c r="AX165" s="1009">
        <f t="shared" si="75"/>
        <v>0</v>
      </c>
      <c r="AY165" s="1009">
        <f t="shared" si="75"/>
        <v>0</v>
      </c>
      <c r="AZ165" s="1009">
        <f t="shared" si="75"/>
        <v>0</v>
      </c>
      <c r="BA165" s="1009">
        <f t="shared" si="75"/>
        <v>0</v>
      </c>
      <c r="BB165" s="1009">
        <f t="shared" si="75"/>
        <v>0</v>
      </c>
      <c r="BC165" s="1009">
        <f t="shared" si="75"/>
        <v>0</v>
      </c>
      <c r="BD165" s="1009">
        <f t="shared" si="75"/>
        <v>0</v>
      </c>
      <c r="BE165" s="1009">
        <f t="shared" si="75"/>
        <v>0</v>
      </c>
      <c r="BF165" s="1009">
        <f t="shared" si="75"/>
        <v>0</v>
      </c>
      <c r="BG165" s="1010">
        <f t="shared" si="75"/>
        <v>0</v>
      </c>
    </row>
    <row r="166" spans="2:59" s="44" customFormat="1" x14ac:dyDescent="0.2">
      <c r="D166" s="1095"/>
      <c r="E166" s="199" t="s">
        <v>232</v>
      </c>
      <c r="F166" s="612"/>
      <c r="G166" s="614"/>
      <c r="H166" s="614"/>
      <c r="J166" s="1009">
        <f t="shared" si="75"/>
        <v>0</v>
      </c>
      <c r="K166" s="1009">
        <f t="shared" si="75"/>
        <v>0</v>
      </c>
      <c r="L166" s="1009">
        <f t="shared" si="75"/>
        <v>0</v>
      </c>
      <c r="M166" s="1009">
        <f t="shared" si="75"/>
        <v>0</v>
      </c>
      <c r="N166" s="1009">
        <f t="shared" si="75"/>
        <v>0</v>
      </c>
      <c r="O166" s="1009">
        <f t="shared" si="75"/>
        <v>0</v>
      </c>
      <c r="P166" s="1009">
        <f t="shared" si="75"/>
        <v>0</v>
      </c>
      <c r="Q166" s="1009">
        <f t="shared" si="75"/>
        <v>0</v>
      </c>
      <c r="R166" s="1009">
        <f t="shared" si="75"/>
        <v>0</v>
      </c>
      <c r="S166" s="1009">
        <f t="shared" si="75"/>
        <v>0</v>
      </c>
      <c r="T166" s="1009">
        <f t="shared" si="75"/>
        <v>0</v>
      </c>
      <c r="U166" s="1009">
        <f t="shared" si="75"/>
        <v>0</v>
      </c>
      <c r="V166" s="1009">
        <f t="shared" si="75"/>
        <v>0</v>
      </c>
      <c r="W166" s="1009">
        <f t="shared" si="75"/>
        <v>0</v>
      </c>
      <c r="X166" s="1009">
        <f t="shared" si="75"/>
        <v>0</v>
      </c>
      <c r="Y166" s="1009">
        <f t="shared" si="75"/>
        <v>0</v>
      </c>
      <c r="Z166" s="1009">
        <f t="shared" si="75"/>
        <v>0</v>
      </c>
      <c r="AA166" s="1009">
        <f t="shared" si="75"/>
        <v>0</v>
      </c>
      <c r="AB166" s="1009">
        <f t="shared" si="75"/>
        <v>0</v>
      </c>
      <c r="AC166" s="1009">
        <f t="shared" si="75"/>
        <v>0</v>
      </c>
      <c r="AD166" s="1009">
        <f t="shared" si="75"/>
        <v>0</v>
      </c>
      <c r="AE166" s="1009">
        <f t="shared" si="75"/>
        <v>0</v>
      </c>
      <c r="AF166" s="1009">
        <f t="shared" si="75"/>
        <v>0</v>
      </c>
      <c r="AG166" s="1009">
        <f t="shared" si="75"/>
        <v>0</v>
      </c>
      <c r="AH166" s="1009">
        <f t="shared" si="75"/>
        <v>0</v>
      </c>
      <c r="AI166" s="1009">
        <f t="shared" si="75"/>
        <v>0</v>
      </c>
      <c r="AJ166" s="1009">
        <f t="shared" si="75"/>
        <v>0</v>
      </c>
      <c r="AK166" s="1009">
        <f t="shared" si="75"/>
        <v>0</v>
      </c>
      <c r="AL166" s="1009">
        <f t="shared" si="75"/>
        <v>0</v>
      </c>
      <c r="AM166" s="1009">
        <f t="shared" si="75"/>
        <v>0</v>
      </c>
      <c r="AN166" s="1009">
        <f t="shared" si="75"/>
        <v>0</v>
      </c>
      <c r="AO166" s="1009">
        <f t="shared" si="75"/>
        <v>0</v>
      </c>
      <c r="AP166" s="1009">
        <f t="shared" si="75"/>
        <v>0</v>
      </c>
      <c r="AQ166" s="1009">
        <f t="shared" si="75"/>
        <v>0</v>
      </c>
      <c r="AR166" s="1009">
        <f t="shared" si="75"/>
        <v>0</v>
      </c>
      <c r="AS166" s="1009">
        <f t="shared" si="75"/>
        <v>0</v>
      </c>
      <c r="AT166" s="1009">
        <f t="shared" si="75"/>
        <v>0</v>
      </c>
      <c r="AU166" s="1009">
        <f t="shared" si="75"/>
        <v>0</v>
      </c>
      <c r="AV166" s="1009">
        <f t="shared" si="75"/>
        <v>0</v>
      </c>
      <c r="AW166" s="1009">
        <f t="shared" si="75"/>
        <v>0</v>
      </c>
      <c r="AX166" s="1009">
        <f t="shared" si="75"/>
        <v>0</v>
      </c>
      <c r="AY166" s="1009">
        <f t="shared" si="75"/>
        <v>0</v>
      </c>
      <c r="AZ166" s="1009">
        <f t="shared" si="75"/>
        <v>0</v>
      </c>
      <c r="BA166" s="1009">
        <f t="shared" si="75"/>
        <v>0</v>
      </c>
      <c r="BB166" s="1009">
        <f t="shared" si="75"/>
        <v>0</v>
      </c>
      <c r="BC166" s="1009">
        <f t="shared" si="75"/>
        <v>0</v>
      </c>
      <c r="BD166" s="1009">
        <f t="shared" si="75"/>
        <v>0</v>
      </c>
      <c r="BE166" s="1009">
        <f t="shared" si="75"/>
        <v>0</v>
      </c>
      <c r="BF166" s="1009">
        <f t="shared" si="75"/>
        <v>0</v>
      </c>
      <c r="BG166" s="1010">
        <f t="shared" si="75"/>
        <v>0</v>
      </c>
    </row>
    <row r="167" spans="2:59" s="44" customFormat="1" ht="13.5" thickBot="1" x14ac:dyDescent="0.25">
      <c r="D167" s="1096"/>
      <c r="E167" s="200" t="s">
        <v>149</v>
      </c>
      <c r="F167" s="613"/>
      <c r="G167" s="615"/>
      <c r="H167" s="615"/>
      <c r="I167" s="171"/>
      <c r="J167" s="990">
        <f t="shared" si="75"/>
        <v>0</v>
      </c>
      <c r="K167" s="990">
        <f t="shared" si="75"/>
        <v>0</v>
      </c>
      <c r="L167" s="990">
        <f t="shared" si="75"/>
        <v>0</v>
      </c>
      <c r="M167" s="990">
        <f t="shared" si="75"/>
        <v>0</v>
      </c>
      <c r="N167" s="990">
        <f t="shared" si="75"/>
        <v>0</v>
      </c>
      <c r="O167" s="990">
        <f t="shared" ref="O167:BG167" si="76">O149+O155+O161</f>
        <v>0</v>
      </c>
      <c r="P167" s="990">
        <f t="shared" si="76"/>
        <v>0</v>
      </c>
      <c r="Q167" s="990">
        <f t="shared" si="76"/>
        <v>0</v>
      </c>
      <c r="R167" s="990">
        <f t="shared" si="76"/>
        <v>0</v>
      </c>
      <c r="S167" s="990">
        <f t="shared" si="76"/>
        <v>0</v>
      </c>
      <c r="T167" s="990">
        <f t="shared" si="76"/>
        <v>0</v>
      </c>
      <c r="U167" s="990">
        <f t="shared" si="76"/>
        <v>0</v>
      </c>
      <c r="V167" s="990">
        <f t="shared" si="76"/>
        <v>0</v>
      </c>
      <c r="W167" s="990">
        <f t="shared" si="76"/>
        <v>0</v>
      </c>
      <c r="X167" s="990">
        <f t="shared" si="76"/>
        <v>0</v>
      </c>
      <c r="Y167" s="990">
        <f t="shared" si="76"/>
        <v>0</v>
      </c>
      <c r="Z167" s="990">
        <f t="shared" si="76"/>
        <v>0</v>
      </c>
      <c r="AA167" s="990">
        <f t="shared" si="76"/>
        <v>0</v>
      </c>
      <c r="AB167" s="990">
        <f t="shared" si="76"/>
        <v>0</v>
      </c>
      <c r="AC167" s="990">
        <f t="shared" si="76"/>
        <v>0</v>
      </c>
      <c r="AD167" s="990">
        <f t="shared" si="76"/>
        <v>0</v>
      </c>
      <c r="AE167" s="990">
        <f t="shared" si="76"/>
        <v>0</v>
      </c>
      <c r="AF167" s="990">
        <f t="shared" si="76"/>
        <v>0</v>
      </c>
      <c r="AG167" s="990">
        <f t="shared" si="76"/>
        <v>0</v>
      </c>
      <c r="AH167" s="990">
        <f t="shared" si="76"/>
        <v>0</v>
      </c>
      <c r="AI167" s="990">
        <f t="shared" si="76"/>
        <v>0</v>
      </c>
      <c r="AJ167" s="990">
        <f t="shared" si="76"/>
        <v>0</v>
      </c>
      <c r="AK167" s="990">
        <f t="shared" si="76"/>
        <v>0</v>
      </c>
      <c r="AL167" s="990">
        <f t="shared" si="76"/>
        <v>0</v>
      </c>
      <c r="AM167" s="990">
        <f t="shared" si="76"/>
        <v>0</v>
      </c>
      <c r="AN167" s="990">
        <f t="shared" si="76"/>
        <v>0</v>
      </c>
      <c r="AO167" s="990">
        <f t="shared" si="76"/>
        <v>0</v>
      </c>
      <c r="AP167" s="990">
        <f t="shared" si="76"/>
        <v>0</v>
      </c>
      <c r="AQ167" s="990">
        <f t="shared" si="76"/>
        <v>0</v>
      </c>
      <c r="AR167" s="990">
        <f t="shared" si="76"/>
        <v>0</v>
      </c>
      <c r="AS167" s="990">
        <f t="shared" si="76"/>
        <v>0</v>
      </c>
      <c r="AT167" s="990">
        <f t="shared" si="76"/>
        <v>0</v>
      </c>
      <c r="AU167" s="990">
        <f t="shared" si="76"/>
        <v>0</v>
      </c>
      <c r="AV167" s="990">
        <f t="shared" si="76"/>
        <v>0</v>
      </c>
      <c r="AW167" s="990">
        <f t="shared" si="76"/>
        <v>0</v>
      </c>
      <c r="AX167" s="990">
        <f t="shared" si="76"/>
        <v>0</v>
      </c>
      <c r="AY167" s="990">
        <f t="shared" si="76"/>
        <v>0</v>
      </c>
      <c r="AZ167" s="990">
        <f t="shared" si="76"/>
        <v>0</v>
      </c>
      <c r="BA167" s="990">
        <f t="shared" si="76"/>
        <v>0</v>
      </c>
      <c r="BB167" s="990">
        <f t="shared" si="76"/>
        <v>0</v>
      </c>
      <c r="BC167" s="990">
        <f t="shared" si="76"/>
        <v>0</v>
      </c>
      <c r="BD167" s="990">
        <f t="shared" si="76"/>
        <v>0</v>
      </c>
      <c r="BE167" s="990">
        <f t="shared" si="76"/>
        <v>0</v>
      </c>
      <c r="BF167" s="990">
        <f t="shared" si="76"/>
        <v>0</v>
      </c>
      <c r="BG167" s="1006">
        <f t="shared" si="76"/>
        <v>0</v>
      </c>
    </row>
    <row r="168" spans="2:59" s="44" customFormat="1" x14ac:dyDescent="0.2">
      <c r="D168" s="205"/>
      <c r="E168" s="135"/>
      <c r="F168" s="193"/>
      <c r="G168" s="194"/>
      <c r="H168" s="194"/>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row>
    <row r="169" spans="2:59" s="44" customFormat="1" x14ac:dyDescent="0.2">
      <c r="D169" s="205"/>
      <c r="E169" s="135"/>
      <c r="F169" s="193"/>
      <c r="G169" s="194"/>
      <c r="H169" s="194"/>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6"/>
      <c r="AL169" s="136"/>
      <c r="AM169" s="136"/>
      <c r="AN169" s="136"/>
      <c r="AO169" s="136"/>
      <c r="AP169" s="136"/>
      <c r="AQ169" s="136"/>
      <c r="AR169" s="136"/>
      <c r="AS169" s="136"/>
      <c r="AT169" s="136"/>
      <c r="AU169" s="136"/>
      <c r="AV169" s="136"/>
      <c r="AW169" s="136"/>
    </row>
    <row r="170" spans="2:59" s="44" customFormat="1" x14ac:dyDescent="0.2">
      <c r="D170" s="205"/>
      <c r="E170" s="135"/>
      <c r="F170" s="193"/>
      <c r="G170" s="194"/>
      <c r="H170" s="194"/>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row>
    <row r="171" spans="2:59" s="44" customFormat="1" x14ac:dyDescent="0.2">
      <c r="D171" s="205"/>
      <c r="E171" s="135"/>
      <c r="F171" s="193"/>
      <c r="G171" s="194"/>
      <c r="H171" s="194"/>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6"/>
      <c r="AL171" s="136"/>
      <c r="AM171" s="136"/>
      <c r="AN171" s="136"/>
      <c r="AO171" s="136"/>
      <c r="AP171" s="136"/>
      <c r="AQ171" s="136"/>
      <c r="AR171" s="136"/>
      <c r="AS171" s="136"/>
      <c r="AT171" s="136"/>
      <c r="AU171" s="136"/>
      <c r="AV171" s="136"/>
      <c r="AW171" s="136"/>
    </row>
    <row r="172" spans="2:59" s="206" customFormat="1" ht="15.75" x14ac:dyDescent="0.25">
      <c r="B172" s="821" t="s">
        <v>414</v>
      </c>
      <c r="C172" s="44"/>
      <c r="D172" s="44"/>
      <c r="E172" s="670"/>
      <c r="F172" s="670"/>
      <c r="G172" s="670"/>
      <c r="H172" s="671"/>
    </row>
    <row r="173" spans="2:59" s="206" customFormat="1" x14ac:dyDescent="0.2">
      <c r="D173" s="669"/>
      <c r="E173" s="670"/>
      <c r="F173" s="670"/>
      <c r="G173" s="670"/>
      <c r="H173" s="671"/>
    </row>
    <row r="174" spans="2:59" s="44" customFormat="1" ht="13.5" thickBot="1" x14ac:dyDescent="0.25">
      <c r="D174" s="207" t="str">
        <f>"PY: Cash flows from captive model PY parameter segments, amounts in " &amp;CA_SST_currency &amp;CA_nunit_lab</f>
        <v xml:space="preserve">PY: Cash flows from captive model PY parameter segments, amounts in CHFm </v>
      </c>
      <c r="E174" s="208"/>
      <c r="F174" s="130"/>
      <c r="G174" s="209"/>
      <c r="H174" s="136"/>
      <c r="J174" s="130"/>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row>
    <row r="175" spans="2:59" s="44" customFormat="1" x14ac:dyDescent="0.2">
      <c r="C175" s="130"/>
      <c r="D175" s="672" t="s">
        <v>415</v>
      </c>
      <c r="E175" s="673" t="s">
        <v>14</v>
      </c>
      <c r="F175" s="674"/>
      <c r="G175" s="210" t="s">
        <v>150</v>
      </c>
      <c r="H175" s="210"/>
      <c r="I175" s="64"/>
      <c r="J175" s="128">
        <v>1</v>
      </c>
      <c r="K175" s="128">
        <f>J175+1</f>
        <v>2</v>
      </c>
      <c r="L175" s="128">
        <f t="shared" ref="L175:BG175" si="77">K175+1</f>
        <v>3</v>
      </c>
      <c r="M175" s="128">
        <f t="shared" si="77"/>
        <v>4</v>
      </c>
      <c r="N175" s="128">
        <f t="shared" si="77"/>
        <v>5</v>
      </c>
      <c r="O175" s="128">
        <f t="shared" si="77"/>
        <v>6</v>
      </c>
      <c r="P175" s="128">
        <f t="shared" si="77"/>
        <v>7</v>
      </c>
      <c r="Q175" s="128">
        <f t="shared" si="77"/>
        <v>8</v>
      </c>
      <c r="R175" s="128">
        <f t="shared" si="77"/>
        <v>9</v>
      </c>
      <c r="S175" s="128">
        <f t="shared" si="77"/>
        <v>10</v>
      </c>
      <c r="T175" s="128">
        <f t="shared" si="77"/>
        <v>11</v>
      </c>
      <c r="U175" s="128">
        <f t="shared" si="77"/>
        <v>12</v>
      </c>
      <c r="V175" s="128">
        <f t="shared" si="77"/>
        <v>13</v>
      </c>
      <c r="W175" s="128">
        <f t="shared" si="77"/>
        <v>14</v>
      </c>
      <c r="X175" s="128">
        <f t="shared" si="77"/>
        <v>15</v>
      </c>
      <c r="Y175" s="128">
        <f t="shared" si="77"/>
        <v>16</v>
      </c>
      <c r="Z175" s="128">
        <f t="shared" si="77"/>
        <v>17</v>
      </c>
      <c r="AA175" s="128">
        <f t="shared" si="77"/>
        <v>18</v>
      </c>
      <c r="AB175" s="128">
        <f t="shared" si="77"/>
        <v>19</v>
      </c>
      <c r="AC175" s="128">
        <f t="shared" si="77"/>
        <v>20</v>
      </c>
      <c r="AD175" s="128">
        <f t="shared" si="77"/>
        <v>21</v>
      </c>
      <c r="AE175" s="128">
        <f t="shared" si="77"/>
        <v>22</v>
      </c>
      <c r="AF175" s="128">
        <f t="shared" si="77"/>
        <v>23</v>
      </c>
      <c r="AG175" s="128">
        <f t="shared" si="77"/>
        <v>24</v>
      </c>
      <c r="AH175" s="128">
        <f t="shared" si="77"/>
        <v>25</v>
      </c>
      <c r="AI175" s="128">
        <f t="shared" si="77"/>
        <v>26</v>
      </c>
      <c r="AJ175" s="128">
        <f t="shared" si="77"/>
        <v>27</v>
      </c>
      <c r="AK175" s="128">
        <f t="shared" si="77"/>
        <v>28</v>
      </c>
      <c r="AL175" s="128">
        <f t="shared" si="77"/>
        <v>29</v>
      </c>
      <c r="AM175" s="128">
        <f t="shared" si="77"/>
        <v>30</v>
      </c>
      <c r="AN175" s="128">
        <f t="shared" si="77"/>
        <v>31</v>
      </c>
      <c r="AO175" s="128">
        <f t="shared" si="77"/>
        <v>32</v>
      </c>
      <c r="AP175" s="128">
        <f t="shared" si="77"/>
        <v>33</v>
      </c>
      <c r="AQ175" s="128">
        <f t="shared" si="77"/>
        <v>34</v>
      </c>
      <c r="AR175" s="128">
        <f t="shared" si="77"/>
        <v>35</v>
      </c>
      <c r="AS175" s="128">
        <f t="shared" si="77"/>
        <v>36</v>
      </c>
      <c r="AT175" s="128">
        <f t="shared" si="77"/>
        <v>37</v>
      </c>
      <c r="AU175" s="128">
        <f t="shared" si="77"/>
        <v>38</v>
      </c>
      <c r="AV175" s="128">
        <f t="shared" si="77"/>
        <v>39</v>
      </c>
      <c r="AW175" s="128">
        <f t="shared" si="77"/>
        <v>40</v>
      </c>
      <c r="AX175" s="128">
        <f t="shared" si="77"/>
        <v>41</v>
      </c>
      <c r="AY175" s="128">
        <f t="shared" si="77"/>
        <v>42</v>
      </c>
      <c r="AZ175" s="128">
        <f t="shared" si="77"/>
        <v>43</v>
      </c>
      <c r="BA175" s="128">
        <f t="shared" si="77"/>
        <v>44</v>
      </c>
      <c r="BB175" s="128">
        <f t="shared" si="77"/>
        <v>45</v>
      </c>
      <c r="BC175" s="128">
        <f t="shared" si="77"/>
        <v>46</v>
      </c>
      <c r="BD175" s="128">
        <f t="shared" si="77"/>
        <v>47</v>
      </c>
      <c r="BE175" s="128">
        <f t="shared" si="77"/>
        <v>48</v>
      </c>
      <c r="BF175" s="128">
        <f t="shared" si="77"/>
        <v>49</v>
      </c>
      <c r="BG175" s="675">
        <f t="shared" si="77"/>
        <v>50</v>
      </c>
    </row>
    <row r="176" spans="2:59" s="44" customFormat="1" x14ac:dyDescent="0.2">
      <c r="C176" s="130"/>
      <c r="D176" s="676" t="str">
        <f t="array" ref="D176:D201">CA_PY_seg&amp;""</f>
        <v>General liability (example, do not remove)</v>
      </c>
      <c r="E176" s="677" t="str">
        <f t="array" ref="E176:E201">CA_PY_seg_curr&amp;""</f>
        <v>GBP</v>
      </c>
      <c r="F176" s="193"/>
      <c r="G176" s="194"/>
      <c r="H176" s="194"/>
      <c r="I176" s="197"/>
      <c r="BG176" s="678"/>
    </row>
    <row r="177" spans="2:59" s="44" customFormat="1" x14ac:dyDescent="0.2">
      <c r="C177" s="513">
        <f>C175+1</f>
        <v>1</v>
      </c>
      <c r="D177" s="211" t="str">
        <v/>
      </c>
      <c r="E177" s="683" t="str">
        <v/>
      </c>
      <c r="F177" s="679"/>
      <c r="G177" s="1011">
        <f t="array" ref="G177:G201">CA_PY_BE_vec</f>
        <v>0</v>
      </c>
      <c r="H177" s="5"/>
      <c r="J177" s="1009">
        <f>CA_discount_factors!G17*CA_insurance_cash_flows!$G177</f>
        <v>0</v>
      </c>
      <c r="K177" s="1009">
        <f>CA_discount_factors!H17*CA_insurance_cash_flows!$G177</f>
        <v>0</v>
      </c>
      <c r="L177" s="1009">
        <f>CA_discount_factors!I17*CA_insurance_cash_flows!$G177</f>
        <v>0</v>
      </c>
      <c r="M177" s="1009">
        <f>CA_discount_factors!J17*CA_insurance_cash_flows!$G177</f>
        <v>0</v>
      </c>
      <c r="N177" s="1009">
        <f>CA_discount_factors!K17*CA_insurance_cash_flows!$G177</f>
        <v>0</v>
      </c>
      <c r="O177" s="1009">
        <f>CA_discount_factors!L17*CA_insurance_cash_flows!$G177</f>
        <v>0</v>
      </c>
      <c r="P177" s="1009">
        <f>CA_discount_factors!M17*CA_insurance_cash_flows!$G177</f>
        <v>0</v>
      </c>
      <c r="Q177" s="1009">
        <f>CA_discount_factors!N17*CA_insurance_cash_flows!$G177</f>
        <v>0</v>
      </c>
      <c r="R177" s="1009">
        <f>CA_discount_factors!O17*CA_insurance_cash_flows!$G177</f>
        <v>0</v>
      </c>
      <c r="S177" s="1009">
        <f>CA_discount_factors!P17*CA_insurance_cash_flows!$G177</f>
        <v>0</v>
      </c>
      <c r="T177" s="1009">
        <f>CA_discount_factors!Q17*CA_insurance_cash_flows!$G177</f>
        <v>0</v>
      </c>
      <c r="U177" s="1009">
        <f>CA_discount_factors!R17*CA_insurance_cash_flows!$G177</f>
        <v>0</v>
      </c>
      <c r="V177" s="1009">
        <f>CA_discount_factors!S17*CA_insurance_cash_flows!$G177</f>
        <v>0</v>
      </c>
      <c r="W177" s="1009">
        <f>CA_discount_factors!T17*CA_insurance_cash_flows!$G177</f>
        <v>0</v>
      </c>
      <c r="X177" s="1009">
        <f>CA_discount_factors!U17*CA_insurance_cash_flows!$G177</f>
        <v>0</v>
      </c>
      <c r="Y177" s="1009">
        <f>CA_discount_factors!V17*CA_insurance_cash_flows!$G177</f>
        <v>0</v>
      </c>
      <c r="Z177" s="1009">
        <f>CA_discount_factors!W17*CA_insurance_cash_flows!$G177</f>
        <v>0</v>
      </c>
      <c r="AA177" s="1009">
        <f>CA_discount_factors!X17*CA_insurance_cash_flows!$G177</f>
        <v>0</v>
      </c>
      <c r="AB177" s="1009">
        <f>CA_discount_factors!Y17*CA_insurance_cash_flows!$G177</f>
        <v>0</v>
      </c>
      <c r="AC177" s="1009">
        <f>CA_discount_factors!Z17*CA_insurance_cash_flows!$G177</f>
        <v>0</v>
      </c>
      <c r="AD177" s="1009">
        <f>CA_discount_factors!AA17*CA_insurance_cash_flows!$G177</f>
        <v>0</v>
      </c>
      <c r="AE177" s="1009">
        <f>CA_discount_factors!AB17*CA_insurance_cash_flows!$G177</f>
        <v>0</v>
      </c>
      <c r="AF177" s="1009">
        <f>CA_discount_factors!AC17*CA_insurance_cash_flows!$G177</f>
        <v>0</v>
      </c>
      <c r="AG177" s="1009">
        <f>CA_discount_factors!AD17*CA_insurance_cash_flows!$G177</f>
        <v>0</v>
      </c>
      <c r="AH177" s="1009">
        <f>CA_discount_factors!AE17*CA_insurance_cash_flows!$G177</f>
        <v>0</v>
      </c>
      <c r="AI177" s="1009">
        <f>CA_discount_factors!AF17*CA_insurance_cash_flows!$G177</f>
        <v>0</v>
      </c>
      <c r="AJ177" s="1009">
        <f>CA_discount_factors!AG17*CA_insurance_cash_flows!$G177</f>
        <v>0</v>
      </c>
      <c r="AK177" s="1009">
        <f>CA_discount_factors!AH17*CA_insurance_cash_flows!$G177</f>
        <v>0</v>
      </c>
      <c r="AL177" s="1009">
        <f>CA_discount_factors!AI17*CA_insurance_cash_flows!$G177</f>
        <v>0</v>
      </c>
      <c r="AM177" s="1009">
        <f>CA_discount_factors!AJ17*CA_insurance_cash_flows!$G177</f>
        <v>0</v>
      </c>
      <c r="AN177" s="1009">
        <f>CA_discount_factors!AK17*CA_insurance_cash_flows!$G177</f>
        <v>0</v>
      </c>
      <c r="AO177" s="1009">
        <f>CA_discount_factors!AL17*CA_insurance_cash_flows!$G177</f>
        <v>0</v>
      </c>
      <c r="AP177" s="1009">
        <f>CA_discount_factors!AM17*CA_insurance_cash_flows!$G177</f>
        <v>0</v>
      </c>
      <c r="AQ177" s="1009">
        <f>CA_discount_factors!AN17*CA_insurance_cash_flows!$G177</f>
        <v>0</v>
      </c>
      <c r="AR177" s="1009">
        <f>CA_discount_factors!AO17*CA_insurance_cash_flows!$G177</f>
        <v>0</v>
      </c>
      <c r="AS177" s="1009">
        <f>CA_discount_factors!AP17*CA_insurance_cash_flows!$G177</f>
        <v>0</v>
      </c>
      <c r="AT177" s="1009">
        <f>CA_discount_factors!AQ17*CA_insurance_cash_flows!$G177</f>
        <v>0</v>
      </c>
      <c r="AU177" s="1009">
        <f>CA_discount_factors!AR17*CA_insurance_cash_flows!$G177</f>
        <v>0</v>
      </c>
      <c r="AV177" s="1009">
        <f>CA_discount_factors!AS17*CA_insurance_cash_flows!$G177</f>
        <v>0</v>
      </c>
      <c r="AW177" s="1009">
        <f>CA_discount_factors!AT17*CA_insurance_cash_flows!$G177</f>
        <v>0</v>
      </c>
      <c r="AX177" s="1009">
        <f>CA_discount_factors!AU17*CA_insurance_cash_flows!$G177</f>
        <v>0</v>
      </c>
      <c r="AY177" s="1009">
        <f>CA_discount_factors!AV17*CA_insurance_cash_flows!$G177</f>
        <v>0</v>
      </c>
      <c r="AZ177" s="1009">
        <f>CA_discount_factors!AW17*CA_insurance_cash_flows!$G177</f>
        <v>0</v>
      </c>
      <c r="BA177" s="1009">
        <f>CA_discount_factors!AX17*CA_insurance_cash_flows!$G177</f>
        <v>0</v>
      </c>
      <c r="BB177" s="1009">
        <f>CA_discount_factors!AY17*CA_insurance_cash_flows!$G177</f>
        <v>0</v>
      </c>
      <c r="BC177" s="1009">
        <f>CA_discount_factors!AZ17*CA_insurance_cash_flows!$G177</f>
        <v>0</v>
      </c>
      <c r="BD177" s="1009">
        <f>CA_discount_factors!BA17*CA_insurance_cash_flows!$G177</f>
        <v>0</v>
      </c>
      <c r="BE177" s="1009">
        <f>CA_discount_factors!BB17*CA_insurance_cash_flows!$G177</f>
        <v>0</v>
      </c>
      <c r="BF177" s="1009">
        <f>CA_discount_factors!BC17*CA_insurance_cash_flows!$G177</f>
        <v>0</v>
      </c>
      <c r="BG177" s="1013">
        <f>CA_discount_factors!BD17*CA_insurance_cash_flows!$G177</f>
        <v>0</v>
      </c>
    </row>
    <row r="178" spans="2:59" s="44" customFormat="1" x14ac:dyDescent="0.2">
      <c r="C178" s="513">
        <f t="shared" ref="C178:C201" si="78">C177+1</f>
        <v>2</v>
      </c>
      <c r="D178" s="211" t="str">
        <v/>
      </c>
      <c r="E178" s="683" t="str">
        <v/>
      </c>
      <c r="F178" s="679"/>
      <c r="G178" s="1011">
        <v>0</v>
      </c>
      <c r="H178" s="5"/>
      <c r="J178" s="1009">
        <f>CA_discount_factors!G18*CA_insurance_cash_flows!$G178</f>
        <v>0</v>
      </c>
      <c r="K178" s="1009">
        <f>CA_discount_factors!H18*CA_insurance_cash_flows!$G178</f>
        <v>0</v>
      </c>
      <c r="L178" s="1009">
        <f>CA_discount_factors!I18*CA_insurance_cash_flows!$G178</f>
        <v>0</v>
      </c>
      <c r="M178" s="1009">
        <f>CA_discount_factors!J18*CA_insurance_cash_flows!$G178</f>
        <v>0</v>
      </c>
      <c r="N178" s="1009">
        <f>CA_discount_factors!K18*CA_insurance_cash_flows!$G178</f>
        <v>0</v>
      </c>
      <c r="O178" s="1009">
        <f>CA_discount_factors!L18*CA_insurance_cash_flows!$G178</f>
        <v>0</v>
      </c>
      <c r="P178" s="1009">
        <f>CA_discount_factors!M18*CA_insurance_cash_flows!$G178</f>
        <v>0</v>
      </c>
      <c r="Q178" s="1009">
        <f>CA_discount_factors!N18*CA_insurance_cash_flows!$G178</f>
        <v>0</v>
      </c>
      <c r="R178" s="1009">
        <f>CA_discount_factors!O18*CA_insurance_cash_flows!$G178</f>
        <v>0</v>
      </c>
      <c r="S178" s="1009">
        <f>CA_discount_factors!P18*CA_insurance_cash_flows!$G178</f>
        <v>0</v>
      </c>
      <c r="T178" s="1009">
        <f>CA_discount_factors!Q18*CA_insurance_cash_flows!$G178</f>
        <v>0</v>
      </c>
      <c r="U178" s="1009">
        <f>CA_discount_factors!R18*CA_insurance_cash_flows!$G178</f>
        <v>0</v>
      </c>
      <c r="V178" s="1009">
        <f>CA_discount_factors!S18*CA_insurance_cash_flows!$G178</f>
        <v>0</v>
      </c>
      <c r="W178" s="1009">
        <f>CA_discount_factors!T18*CA_insurance_cash_flows!$G178</f>
        <v>0</v>
      </c>
      <c r="X178" s="1009">
        <f>CA_discount_factors!U18*CA_insurance_cash_flows!$G178</f>
        <v>0</v>
      </c>
      <c r="Y178" s="1009">
        <f>CA_discount_factors!V18*CA_insurance_cash_flows!$G178</f>
        <v>0</v>
      </c>
      <c r="Z178" s="1009">
        <f>CA_discount_factors!W18*CA_insurance_cash_flows!$G178</f>
        <v>0</v>
      </c>
      <c r="AA178" s="1009">
        <f>CA_discount_factors!X18*CA_insurance_cash_flows!$G178</f>
        <v>0</v>
      </c>
      <c r="AB178" s="1009">
        <f>CA_discount_factors!Y18*CA_insurance_cash_flows!$G178</f>
        <v>0</v>
      </c>
      <c r="AC178" s="1009">
        <f>CA_discount_factors!Z18*CA_insurance_cash_flows!$G178</f>
        <v>0</v>
      </c>
      <c r="AD178" s="1009">
        <f>CA_discount_factors!AA18*CA_insurance_cash_flows!$G178</f>
        <v>0</v>
      </c>
      <c r="AE178" s="1009">
        <f>CA_discount_factors!AB18*CA_insurance_cash_flows!$G178</f>
        <v>0</v>
      </c>
      <c r="AF178" s="1009">
        <f>CA_discount_factors!AC18*CA_insurance_cash_flows!$G178</f>
        <v>0</v>
      </c>
      <c r="AG178" s="1009">
        <f>CA_discount_factors!AD18*CA_insurance_cash_flows!$G178</f>
        <v>0</v>
      </c>
      <c r="AH178" s="1009">
        <f>CA_discount_factors!AE18*CA_insurance_cash_flows!$G178</f>
        <v>0</v>
      </c>
      <c r="AI178" s="1009">
        <f>CA_discount_factors!AF18*CA_insurance_cash_flows!$G178</f>
        <v>0</v>
      </c>
      <c r="AJ178" s="1009">
        <f>CA_discount_factors!AG18*CA_insurance_cash_flows!$G178</f>
        <v>0</v>
      </c>
      <c r="AK178" s="1009">
        <f>CA_discount_factors!AH18*CA_insurance_cash_flows!$G178</f>
        <v>0</v>
      </c>
      <c r="AL178" s="1009">
        <f>CA_discount_factors!AI18*CA_insurance_cash_flows!$G178</f>
        <v>0</v>
      </c>
      <c r="AM178" s="1009">
        <f>CA_discount_factors!AJ18*CA_insurance_cash_flows!$G178</f>
        <v>0</v>
      </c>
      <c r="AN178" s="1009">
        <f>CA_discount_factors!AK18*CA_insurance_cash_flows!$G178</f>
        <v>0</v>
      </c>
      <c r="AO178" s="1009">
        <f>CA_discount_factors!AL18*CA_insurance_cash_flows!$G178</f>
        <v>0</v>
      </c>
      <c r="AP178" s="1009">
        <f>CA_discount_factors!AM18*CA_insurance_cash_flows!$G178</f>
        <v>0</v>
      </c>
      <c r="AQ178" s="1009">
        <f>CA_discount_factors!AN18*CA_insurance_cash_flows!$G178</f>
        <v>0</v>
      </c>
      <c r="AR178" s="1009">
        <f>CA_discount_factors!AO18*CA_insurance_cash_flows!$G178</f>
        <v>0</v>
      </c>
      <c r="AS178" s="1009">
        <f>CA_discount_factors!AP18*CA_insurance_cash_flows!$G178</f>
        <v>0</v>
      </c>
      <c r="AT178" s="1009">
        <f>CA_discount_factors!AQ18*CA_insurance_cash_flows!$G178</f>
        <v>0</v>
      </c>
      <c r="AU178" s="1009">
        <f>CA_discount_factors!AR18*CA_insurance_cash_flows!$G178</f>
        <v>0</v>
      </c>
      <c r="AV178" s="1009">
        <f>CA_discount_factors!AS18*CA_insurance_cash_flows!$G178</f>
        <v>0</v>
      </c>
      <c r="AW178" s="1009">
        <f>CA_discount_factors!AT18*CA_insurance_cash_flows!$G178</f>
        <v>0</v>
      </c>
      <c r="AX178" s="1009">
        <f>CA_discount_factors!AU18*CA_insurance_cash_flows!$G178</f>
        <v>0</v>
      </c>
      <c r="AY178" s="1009">
        <f>CA_discount_factors!AV18*CA_insurance_cash_flows!$G178</f>
        <v>0</v>
      </c>
      <c r="AZ178" s="1009">
        <f>CA_discount_factors!AW18*CA_insurance_cash_flows!$G178</f>
        <v>0</v>
      </c>
      <c r="BA178" s="1009">
        <f>CA_discount_factors!AX18*CA_insurance_cash_flows!$G178</f>
        <v>0</v>
      </c>
      <c r="BB178" s="1009">
        <f>CA_discount_factors!AY18*CA_insurance_cash_flows!$G178</f>
        <v>0</v>
      </c>
      <c r="BC178" s="1009">
        <f>CA_discount_factors!AZ18*CA_insurance_cash_flows!$G178</f>
        <v>0</v>
      </c>
      <c r="BD178" s="1009">
        <f>CA_discount_factors!BA18*CA_insurance_cash_flows!$G178</f>
        <v>0</v>
      </c>
      <c r="BE178" s="1009">
        <f>CA_discount_factors!BB18*CA_insurance_cash_flows!$G178</f>
        <v>0</v>
      </c>
      <c r="BF178" s="1009">
        <f>CA_discount_factors!BC18*CA_insurance_cash_flows!$G178</f>
        <v>0</v>
      </c>
      <c r="BG178" s="1013">
        <f>CA_discount_factors!BD18*CA_insurance_cash_flows!$G178</f>
        <v>0</v>
      </c>
    </row>
    <row r="179" spans="2:59" s="197" customFormat="1" x14ac:dyDescent="0.2">
      <c r="B179" s="177"/>
      <c r="C179" s="513">
        <f t="shared" si="78"/>
        <v>3</v>
      </c>
      <c r="D179" s="211" t="str">
        <v/>
      </c>
      <c r="E179" s="683" t="str">
        <v/>
      </c>
      <c r="F179" s="679"/>
      <c r="G179" s="1011">
        <v>0</v>
      </c>
      <c r="H179" s="5"/>
      <c r="I179" s="44"/>
      <c r="J179" s="1009">
        <f>CA_discount_factors!G19*CA_insurance_cash_flows!$G179</f>
        <v>0</v>
      </c>
      <c r="K179" s="1009">
        <f>CA_discount_factors!H19*CA_insurance_cash_flows!$G179</f>
        <v>0</v>
      </c>
      <c r="L179" s="1009">
        <f>CA_discount_factors!I19*CA_insurance_cash_flows!$G179</f>
        <v>0</v>
      </c>
      <c r="M179" s="1009">
        <f>CA_discount_factors!J19*CA_insurance_cash_flows!$G179</f>
        <v>0</v>
      </c>
      <c r="N179" s="1009">
        <f>CA_discount_factors!K19*CA_insurance_cash_flows!$G179</f>
        <v>0</v>
      </c>
      <c r="O179" s="1009">
        <f>CA_discount_factors!L19*CA_insurance_cash_flows!$G179</f>
        <v>0</v>
      </c>
      <c r="P179" s="1009">
        <f>CA_discount_factors!M19*CA_insurance_cash_flows!$G179</f>
        <v>0</v>
      </c>
      <c r="Q179" s="1009">
        <f>CA_discount_factors!N19*CA_insurance_cash_flows!$G179</f>
        <v>0</v>
      </c>
      <c r="R179" s="1009">
        <f>CA_discount_factors!O19*CA_insurance_cash_flows!$G179</f>
        <v>0</v>
      </c>
      <c r="S179" s="1009">
        <f>CA_discount_factors!P19*CA_insurance_cash_flows!$G179</f>
        <v>0</v>
      </c>
      <c r="T179" s="1009">
        <f>CA_discount_factors!Q19*CA_insurance_cash_flows!$G179</f>
        <v>0</v>
      </c>
      <c r="U179" s="1009">
        <f>CA_discount_factors!R19*CA_insurance_cash_flows!$G179</f>
        <v>0</v>
      </c>
      <c r="V179" s="1009">
        <f>CA_discount_factors!S19*CA_insurance_cash_flows!$G179</f>
        <v>0</v>
      </c>
      <c r="W179" s="1009">
        <f>CA_discount_factors!T19*CA_insurance_cash_flows!$G179</f>
        <v>0</v>
      </c>
      <c r="X179" s="1009">
        <f>CA_discount_factors!U19*CA_insurance_cash_flows!$G179</f>
        <v>0</v>
      </c>
      <c r="Y179" s="1009">
        <f>CA_discount_factors!V19*CA_insurance_cash_flows!$G179</f>
        <v>0</v>
      </c>
      <c r="Z179" s="1009">
        <f>CA_discount_factors!W19*CA_insurance_cash_flows!$G179</f>
        <v>0</v>
      </c>
      <c r="AA179" s="1009">
        <f>CA_discount_factors!X19*CA_insurance_cash_flows!$G179</f>
        <v>0</v>
      </c>
      <c r="AB179" s="1009">
        <f>CA_discount_factors!Y19*CA_insurance_cash_flows!$G179</f>
        <v>0</v>
      </c>
      <c r="AC179" s="1009">
        <f>CA_discount_factors!Z19*CA_insurance_cash_flows!$G179</f>
        <v>0</v>
      </c>
      <c r="AD179" s="1009">
        <f>CA_discount_factors!AA19*CA_insurance_cash_flows!$G179</f>
        <v>0</v>
      </c>
      <c r="AE179" s="1009">
        <f>CA_discount_factors!AB19*CA_insurance_cash_flows!$G179</f>
        <v>0</v>
      </c>
      <c r="AF179" s="1009">
        <f>CA_discount_factors!AC19*CA_insurance_cash_flows!$G179</f>
        <v>0</v>
      </c>
      <c r="AG179" s="1009">
        <f>CA_discount_factors!AD19*CA_insurance_cash_flows!$G179</f>
        <v>0</v>
      </c>
      <c r="AH179" s="1009">
        <f>CA_discount_factors!AE19*CA_insurance_cash_flows!$G179</f>
        <v>0</v>
      </c>
      <c r="AI179" s="1009">
        <f>CA_discount_factors!AF19*CA_insurance_cash_flows!$G179</f>
        <v>0</v>
      </c>
      <c r="AJ179" s="1009">
        <f>CA_discount_factors!AG19*CA_insurance_cash_flows!$G179</f>
        <v>0</v>
      </c>
      <c r="AK179" s="1009">
        <f>CA_discount_factors!AH19*CA_insurance_cash_flows!$G179</f>
        <v>0</v>
      </c>
      <c r="AL179" s="1009">
        <f>CA_discount_factors!AI19*CA_insurance_cash_flows!$G179</f>
        <v>0</v>
      </c>
      <c r="AM179" s="1009">
        <f>CA_discount_factors!AJ19*CA_insurance_cash_flows!$G179</f>
        <v>0</v>
      </c>
      <c r="AN179" s="1009">
        <f>CA_discount_factors!AK19*CA_insurance_cash_flows!$G179</f>
        <v>0</v>
      </c>
      <c r="AO179" s="1009">
        <f>CA_discount_factors!AL19*CA_insurance_cash_flows!$G179</f>
        <v>0</v>
      </c>
      <c r="AP179" s="1009">
        <f>CA_discount_factors!AM19*CA_insurance_cash_flows!$G179</f>
        <v>0</v>
      </c>
      <c r="AQ179" s="1009">
        <f>CA_discount_factors!AN19*CA_insurance_cash_flows!$G179</f>
        <v>0</v>
      </c>
      <c r="AR179" s="1009">
        <f>CA_discount_factors!AO19*CA_insurance_cash_flows!$G179</f>
        <v>0</v>
      </c>
      <c r="AS179" s="1009">
        <f>CA_discount_factors!AP19*CA_insurance_cash_flows!$G179</f>
        <v>0</v>
      </c>
      <c r="AT179" s="1009">
        <f>CA_discount_factors!AQ19*CA_insurance_cash_flows!$G179</f>
        <v>0</v>
      </c>
      <c r="AU179" s="1009">
        <f>CA_discount_factors!AR19*CA_insurance_cash_flows!$G179</f>
        <v>0</v>
      </c>
      <c r="AV179" s="1009">
        <f>CA_discount_factors!AS19*CA_insurance_cash_flows!$G179</f>
        <v>0</v>
      </c>
      <c r="AW179" s="1009">
        <f>CA_discount_factors!AT19*CA_insurance_cash_flows!$G179</f>
        <v>0</v>
      </c>
      <c r="AX179" s="1009">
        <f>CA_discount_factors!AU19*CA_insurance_cash_flows!$G179</f>
        <v>0</v>
      </c>
      <c r="AY179" s="1009">
        <f>CA_discount_factors!AV19*CA_insurance_cash_flows!$G179</f>
        <v>0</v>
      </c>
      <c r="AZ179" s="1009">
        <f>CA_discount_factors!AW19*CA_insurance_cash_flows!$G179</f>
        <v>0</v>
      </c>
      <c r="BA179" s="1009">
        <f>CA_discount_factors!AX19*CA_insurance_cash_flows!$G179</f>
        <v>0</v>
      </c>
      <c r="BB179" s="1009">
        <f>CA_discount_factors!AY19*CA_insurance_cash_flows!$G179</f>
        <v>0</v>
      </c>
      <c r="BC179" s="1009">
        <f>CA_discount_factors!AZ19*CA_insurance_cash_flows!$G179</f>
        <v>0</v>
      </c>
      <c r="BD179" s="1009">
        <f>CA_discount_factors!BA19*CA_insurance_cash_flows!$G179</f>
        <v>0</v>
      </c>
      <c r="BE179" s="1009">
        <f>CA_discount_factors!BB19*CA_insurance_cash_flows!$G179</f>
        <v>0</v>
      </c>
      <c r="BF179" s="1009">
        <f>CA_discount_factors!BC19*CA_insurance_cash_flows!$G179</f>
        <v>0</v>
      </c>
      <c r="BG179" s="1013">
        <f>CA_discount_factors!BD19*CA_insurance_cash_flows!$G179</f>
        <v>0</v>
      </c>
    </row>
    <row r="180" spans="2:59" s="44" customFormat="1" x14ac:dyDescent="0.2">
      <c r="C180" s="513">
        <f t="shared" si="78"/>
        <v>4</v>
      </c>
      <c r="D180" s="211" t="str">
        <v/>
      </c>
      <c r="E180" s="683" t="str">
        <v/>
      </c>
      <c r="F180" s="679"/>
      <c r="G180" s="1011">
        <v>0</v>
      </c>
      <c r="H180" s="5"/>
      <c r="J180" s="1009">
        <f>CA_discount_factors!G20*CA_insurance_cash_flows!$G180</f>
        <v>0</v>
      </c>
      <c r="K180" s="1009">
        <f>CA_discount_factors!H20*CA_insurance_cash_flows!$G180</f>
        <v>0</v>
      </c>
      <c r="L180" s="1009">
        <f>CA_discount_factors!I20*CA_insurance_cash_flows!$G180</f>
        <v>0</v>
      </c>
      <c r="M180" s="1009">
        <f>CA_discount_factors!J20*CA_insurance_cash_flows!$G180</f>
        <v>0</v>
      </c>
      <c r="N180" s="1009">
        <f>CA_discount_factors!K20*CA_insurance_cash_flows!$G180</f>
        <v>0</v>
      </c>
      <c r="O180" s="1009">
        <f>CA_discount_factors!L20*CA_insurance_cash_flows!$G180</f>
        <v>0</v>
      </c>
      <c r="P180" s="1009">
        <f>CA_discount_factors!M20*CA_insurance_cash_flows!$G180</f>
        <v>0</v>
      </c>
      <c r="Q180" s="1009">
        <f>CA_discount_factors!N20*CA_insurance_cash_flows!$G180</f>
        <v>0</v>
      </c>
      <c r="R180" s="1009">
        <f>CA_discount_factors!O20*CA_insurance_cash_flows!$G180</f>
        <v>0</v>
      </c>
      <c r="S180" s="1009">
        <f>CA_discount_factors!P20*CA_insurance_cash_flows!$G180</f>
        <v>0</v>
      </c>
      <c r="T180" s="1009">
        <f>CA_discount_factors!Q20*CA_insurance_cash_flows!$G180</f>
        <v>0</v>
      </c>
      <c r="U180" s="1009">
        <f>CA_discount_factors!R20*CA_insurance_cash_flows!$G180</f>
        <v>0</v>
      </c>
      <c r="V180" s="1009">
        <f>CA_discount_factors!S20*CA_insurance_cash_flows!$G180</f>
        <v>0</v>
      </c>
      <c r="W180" s="1009">
        <f>CA_discount_factors!T20*CA_insurance_cash_flows!$G180</f>
        <v>0</v>
      </c>
      <c r="X180" s="1009">
        <f>CA_discount_factors!U20*CA_insurance_cash_flows!$G180</f>
        <v>0</v>
      </c>
      <c r="Y180" s="1009">
        <f>CA_discount_factors!V20*CA_insurance_cash_flows!$G180</f>
        <v>0</v>
      </c>
      <c r="Z180" s="1009">
        <f>CA_discount_factors!W20*CA_insurance_cash_flows!$G180</f>
        <v>0</v>
      </c>
      <c r="AA180" s="1009">
        <f>CA_discount_factors!X20*CA_insurance_cash_flows!$G180</f>
        <v>0</v>
      </c>
      <c r="AB180" s="1009">
        <f>CA_discount_factors!Y20*CA_insurance_cash_flows!$G180</f>
        <v>0</v>
      </c>
      <c r="AC180" s="1009">
        <f>CA_discount_factors!Z20*CA_insurance_cash_flows!$G180</f>
        <v>0</v>
      </c>
      <c r="AD180" s="1009">
        <f>CA_discount_factors!AA20*CA_insurance_cash_flows!$G180</f>
        <v>0</v>
      </c>
      <c r="AE180" s="1009">
        <f>CA_discount_factors!AB20*CA_insurance_cash_flows!$G180</f>
        <v>0</v>
      </c>
      <c r="AF180" s="1009">
        <f>CA_discount_factors!AC20*CA_insurance_cash_flows!$G180</f>
        <v>0</v>
      </c>
      <c r="AG180" s="1009">
        <f>CA_discount_factors!AD20*CA_insurance_cash_flows!$G180</f>
        <v>0</v>
      </c>
      <c r="AH180" s="1009">
        <f>CA_discount_factors!AE20*CA_insurance_cash_flows!$G180</f>
        <v>0</v>
      </c>
      <c r="AI180" s="1009">
        <f>CA_discount_factors!AF20*CA_insurance_cash_flows!$G180</f>
        <v>0</v>
      </c>
      <c r="AJ180" s="1009">
        <f>CA_discount_factors!AG20*CA_insurance_cash_flows!$G180</f>
        <v>0</v>
      </c>
      <c r="AK180" s="1009">
        <f>CA_discount_factors!AH20*CA_insurance_cash_flows!$G180</f>
        <v>0</v>
      </c>
      <c r="AL180" s="1009">
        <f>CA_discount_factors!AI20*CA_insurance_cash_flows!$G180</f>
        <v>0</v>
      </c>
      <c r="AM180" s="1009">
        <f>CA_discount_factors!AJ20*CA_insurance_cash_flows!$G180</f>
        <v>0</v>
      </c>
      <c r="AN180" s="1009">
        <f>CA_discount_factors!AK20*CA_insurance_cash_flows!$G180</f>
        <v>0</v>
      </c>
      <c r="AO180" s="1009">
        <f>CA_discount_factors!AL20*CA_insurance_cash_flows!$G180</f>
        <v>0</v>
      </c>
      <c r="AP180" s="1009">
        <f>CA_discount_factors!AM20*CA_insurance_cash_flows!$G180</f>
        <v>0</v>
      </c>
      <c r="AQ180" s="1009">
        <f>CA_discount_factors!AN20*CA_insurance_cash_flows!$G180</f>
        <v>0</v>
      </c>
      <c r="AR180" s="1009">
        <f>CA_discount_factors!AO20*CA_insurance_cash_flows!$G180</f>
        <v>0</v>
      </c>
      <c r="AS180" s="1009">
        <f>CA_discount_factors!AP20*CA_insurance_cash_flows!$G180</f>
        <v>0</v>
      </c>
      <c r="AT180" s="1009">
        <f>CA_discount_factors!AQ20*CA_insurance_cash_flows!$G180</f>
        <v>0</v>
      </c>
      <c r="AU180" s="1009">
        <f>CA_discount_factors!AR20*CA_insurance_cash_flows!$G180</f>
        <v>0</v>
      </c>
      <c r="AV180" s="1009">
        <f>CA_discount_factors!AS20*CA_insurance_cash_flows!$G180</f>
        <v>0</v>
      </c>
      <c r="AW180" s="1009">
        <f>CA_discount_factors!AT20*CA_insurance_cash_flows!$G180</f>
        <v>0</v>
      </c>
      <c r="AX180" s="1009">
        <f>CA_discount_factors!AU20*CA_insurance_cash_flows!$G180</f>
        <v>0</v>
      </c>
      <c r="AY180" s="1009">
        <f>CA_discount_factors!AV20*CA_insurance_cash_flows!$G180</f>
        <v>0</v>
      </c>
      <c r="AZ180" s="1009">
        <f>CA_discount_factors!AW20*CA_insurance_cash_flows!$G180</f>
        <v>0</v>
      </c>
      <c r="BA180" s="1009">
        <f>CA_discount_factors!AX20*CA_insurance_cash_flows!$G180</f>
        <v>0</v>
      </c>
      <c r="BB180" s="1009">
        <f>CA_discount_factors!AY20*CA_insurance_cash_flows!$G180</f>
        <v>0</v>
      </c>
      <c r="BC180" s="1009">
        <f>CA_discount_factors!AZ20*CA_insurance_cash_flows!$G180</f>
        <v>0</v>
      </c>
      <c r="BD180" s="1009">
        <f>CA_discount_factors!BA20*CA_insurance_cash_flows!$G180</f>
        <v>0</v>
      </c>
      <c r="BE180" s="1009">
        <f>CA_discount_factors!BB20*CA_insurance_cash_flows!$G180</f>
        <v>0</v>
      </c>
      <c r="BF180" s="1009">
        <f>CA_discount_factors!BC20*CA_insurance_cash_flows!$G180</f>
        <v>0</v>
      </c>
      <c r="BG180" s="1013">
        <f>CA_discount_factors!BD20*CA_insurance_cash_flows!$G180</f>
        <v>0</v>
      </c>
    </row>
    <row r="181" spans="2:59" s="44" customFormat="1" x14ac:dyDescent="0.2">
      <c r="C181" s="513">
        <f t="shared" si="78"/>
        <v>5</v>
      </c>
      <c r="D181" s="211" t="str">
        <v/>
      </c>
      <c r="E181" s="683" t="str">
        <v/>
      </c>
      <c r="F181" s="679"/>
      <c r="G181" s="1011">
        <v>0</v>
      </c>
      <c r="H181" s="5"/>
      <c r="J181" s="1009">
        <f>CA_discount_factors!G21*CA_insurance_cash_flows!$G181</f>
        <v>0</v>
      </c>
      <c r="K181" s="1009">
        <f>CA_discount_factors!H21*CA_insurance_cash_flows!$G181</f>
        <v>0</v>
      </c>
      <c r="L181" s="1009">
        <f>CA_discount_factors!I21*CA_insurance_cash_flows!$G181</f>
        <v>0</v>
      </c>
      <c r="M181" s="1009">
        <f>CA_discount_factors!J21*CA_insurance_cash_flows!$G181</f>
        <v>0</v>
      </c>
      <c r="N181" s="1009">
        <f>CA_discount_factors!K21*CA_insurance_cash_flows!$G181</f>
        <v>0</v>
      </c>
      <c r="O181" s="1009">
        <f>CA_discount_factors!L21*CA_insurance_cash_flows!$G181</f>
        <v>0</v>
      </c>
      <c r="P181" s="1009">
        <f>CA_discount_factors!M21*CA_insurance_cash_flows!$G181</f>
        <v>0</v>
      </c>
      <c r="Q181" s="1009">
        <f>CA_discount_factors!N21*CA_insurance_cash_flows!$G181</f>
        <v>0</v>
      </c>
      <c r="R181" s="1009">
        <f>CA_discount_factors!O21*CA_insurance_cash_flows!$G181</f>
        <v>0</v>
      </c>
      <c r="S181" s="1009">
        <f>CA_discount_factors!P21*CA_insurance_cash_flows!$G181</f>
        <v>0</v>
      </c>
      <c r="T181" s="1009">
        <f>CA_discount_factors!Q21*CA_insurance_cash_flows!$G181</f>
        <v>0</v>
      </c>
      <c r="U181" s="1009">
        <f>CA_discount_factors!R21*CA_insurance_cash_flows!$G181</f>
        <v>0</v>
      </c>
      <c r="V181" s="1009">
        <f>CA_discount_factors!S21*CA_insurance_cash_flows!$G181</f>
        <v>0</v>
      </c>
      <c r="W181" s="1009">
        <f>CA_discount_factors!T21*CA_insurance_cash_flows!$G181</f>
        <v>0</v>
      </c>
      <c r="X181" s="1009">
        <f>CA_discount_factors!U21*CA_insurance_cash_flows!$G181</f>
        <v>0</v>
      </c>
      <c r="Y181" s="1009">
        <f>CA_discount_factors!V21*CA_insurance_cash_flows!$G181</f>
        <v>0</v>
      </c>
      <c r="Z181" s="1009">
        <f>CA_discount_factors!W21*CA_insurance_cash_flows!$G181</f>
        <v>0</v>
      </c>
      <c r="AA181" s="1009">
        <f>CA_discount_factors!X21*CA_insurance_cash_flows!$G181</f>
        <v>0</v>
      </c>
      <c r="AB181" s="1009">
        <f>CA_discount_factors!Y21*CA_insurance_cash_flows!$G181</f>
        <v>0</v>
      </c>
      <c r="AC181" s="1009">
        <f>CA_discount_factors!Z21*CA_insurance_cash_flows!$G181</f>
        <v>0</v>
      </c>
      <c r="AD181" s="1009">
        <f>CA_discount_factors!AA21*CA_insurance_cash_flows!$G181</f>
        <v>0</v>
      </c>
      <c r="AE181" s="1009">
        <f>CA_discount_factors!AB21*CA_insurance_cash_flows!$G181</f>
        <v>0</v>
      </c>
      <c r="AF181" s="1009">
        <f>CA_discount_factors!AC21*CA_insurance_cash_flows!$G181</f>
        <v>0</v>
      </c>
      <c r="AG181" s="1009">
        <f>CA_discount_factors!AD21*CA_insurance_cash_flows!$G181</f>
        <v>0</v>
      </c>
      <c r="AH181" s="1009">
        <f>CA_discount_factors!AE21*CA_insurance_cash_flows!$G181</f>
        <v>0</v>
      </c>
      <c r="AI181" s="1009">
        <f>CA_discount_factors!AF21*CA_insurance_cash_flows!$G181</f>
        <v>0</v>
      </c>
      <c r="AJ181" s="1009">
        <f>CA_discount_factors!AG21*CA_insurance_cash_flows!$G181</f>
        <v>0</v>
      </c>
      <c r="AK181" s="1009">
        <f>CA_discount_factors!AH21*CA_insurance_cash_flows!$G181</f>
        <v>0</v>
      </c>
      <c r="AL181" s="1009">
        <f>CA_discount_factors!AI21*CA_insurance_cash_flows!$G181</f>
        <v>0</v>
      </c>
      <c r="AM181" s="1009">
        <f>CA_discount_factors!AJ21*CA_insurance_cash_flows!$G181</f>
        <v>0</v>
      </c>
      <c r="AN181" s="1009">
        <f>CA_discount_factors!AK21*CA_insurance_cash_flows!$G181</f>
        <v>0</v>
      </c>
      <c r="AO181" s="1009">
        <f>CA_discount_factors!AL21*CA_insurance_cash_flows!$G181</f>
        <v>0</v>
      </c>
      <c r="AP181" s="1009">
        <f>CA_discount_factors!AM21*CA_insurance_cash_flows!$G181</f>
        <v>0</v>
      </c>
      <c r="AQ181" s="1009">
        <f>CA_discount_factors!AN21*CA_insurance_cash_flows!$G181</f>
        <v>0</v>
      </c>
      <c r="AR181" s="1009">
        <f>CA_discount_factors!AO21*CA_insurance_cash_flows!$G181</f>
        <v>0</v>
      </c>
      <c r="AS181" s="1009">
        <f>CA_discount_factors!AP21*CA_insurance_cash_flows!$G181</f>
        <v>0</v>
      </c>
      <c r="AT181" s="1009">
        <f>CA_discount_factors!AQ21*CA_insurance_cash_flows!$G181</f>
        <v>0</v>
      </c>
      <c r="AU181" s="1009">
        <f>CA_discount_factors!AR21*CA_insurance_cash_flows!$G181</f>
        <v>0</v>
      </c>
      <c r="AV181" s="1009">
        <f>CA_discount_factors!AS21*CA_insurance_cash_flows!$G181</f>
        <v>0</v>
      </c>
      <c r="AW181" s="1009">
        <f>CA_discount_factors!AT21*CA_insurance_cash_flows!$G181</f>
        <v>0</v>
      </c>
      <c r="AX181" s="1009">
        <f>CA_discount_factors!AU21*CA_insurance_cash_flows!$G181</f>
        <v>0</v>
      </c>
      <c r="AY181" s="1009">
        <f>CA_discount_factors!AV21*CA_insurance_cash_flows!$G181</f>
        <v>0</v>
      </c>
      <c r="AZ181" s="1009">
        <f>CA_discount_factors!AW21*CA_insurance_cash_flows!$G181</f>
        <v>0</v>
      </c>
      <c r="BA181" s="1009">
        <f>CA_discount_factors!AX21*CA_insurance_cash_flows!$G181</f>
        <v>0</v>
      </c>
      <c r="BB181" s="1009">
        <f>CA_discount_factors!AY21*CA_insurance_cash_flows!$G181</f>
        <v>0</v>
      </c>
      <c r="BC181" s="1009">
        <f>CA_discount_factors!AZ21*CA_insurance_cash_flows!$G181</f>
        <v>0</v>
      </c>
      <c r="BD181" s="1009">
        <f>CA_discount_factors!BA21*CA_insurance_cash_flows!$G181</f>
        <v>0</v>
      </c>
      <c r="BE181" s="1009">
        <f>CA_discount_factors!BB21*CA_insurance_cash_flows!$G181</f>
        <v>0</v>
      </c>
      <c r="BF181" s="1009">
        <f>CA_discount_factors!BC21*CA_insurance_cash_flows!$G181</f>
        <v>0</v>
      </c>
      <c r="BG181" s="1013">
        <f>CA_discount_factors!BD21*CA_insurance_cash_flows!$G181</f>
        <v>0</v>
      </c>
    </row>
    <row r="182" spans="2:59" s="44" customFormat="1" x14ac:dyDescent="0.2">
      <c r="C182" s="513">
        <f t="shared" si="78"/>
        <v>6</v>
      </c>
      <c r="D182" s="211" t="str">
        <v/>
      </c>
      <c r="E182" s="683" t="str">
        <v/>
      </c>
      <c r="F182" s="679"/>
      <c r="G182" s="1011">
        <v>0</v>
      </c>
      <c r="H182" s="5"/>
      <c r="J182" s="1009">
        <f>CA_discount_factors!G22*CA_insurance_cash_flows!$G182</f>
        <v>0</v>
      </c>
      <c r="K182" s="1009">
        <f>CA_discount_factors!H22*CA_insurance_cash_flows!$G182</f>
        <v>0</v>
      </c>
      <c r="L182" s="1009">
        <f>CA_discount_factors!I22*CA_insurance_cash_flows!$G182</f>
        <v>0</v>
      </c>
      <c r="M182" s="1009">
        <f>CA_discount_factors!J22*CA_insurance_cash_flows!$G182</f>
        <v>0</v>
      </c>
      <c r="N182" s="1009">
        <f>CA_discount_factors!K22*CA_insurance_cash_flows!$G182</f>
        <v>0</v>
      </c>
      <c r="O182" s="1009">
        <f>CA_discount_factors!L22*CA_insurance_cash_flows!$G182</f>
        <v>0</v>
      </c>
      <c r="P182" s="1009">
        <f>CA_discount_factors!M22*CA_insurance_cash_flows!$G182</f>
        <v>0</v>
      </c>
      <c r="Q182" s="1009">
        <f>CA_discount_factors!N22*CA_insurance_cash_flows!$G182</f>
        <v>0</v>
      </c>
      <c r="R182" s="1009">
        <f>CA_discount_factors!O22*CA_insurance_cash_flows!$G182</f>
        <v>0</v>
      </c>
      <c r="S182" s="1009">
        <f>CA_discount_factors!P22*CA_insurance_cash_flows!$G182</f>
        <v>0</v>
      </c>
      <c r="T182" s="1009">
        <f>CA_discount_factors!Q22*CA_insurance_cash_flows!$G182</f>
        <v>0</v>
      </c>
      <c r="U182" s="1009">
        <f>CA_discount_factors!R22*CA_insurance_cash_flows!$G182</f>
        <v>0</v>
      </c>
      <c r="V182" s="1009">
        <f>CA_discount_factors!S22*CA_insurance_cash_flows!$G182</f>
        <v>0</v>
      </c>
      <c r="W182" s="1009">
        <f>CA_discount_factors!T22*CA_insurance_cash_flows!$G182</f>
        <v>0</v>
      </c>
      <c r="X182" s="1009">
        <f>CA_discount_factors!U22*CA_insurance_cash_flows!$G182</f>
        <v>0</v>
      </c>
      <c r="Y182" s="1009">
        <f>CA_discount_factors!V22*CA_insurance_cash_flows!$G182</f>
        <v>0</v>
      </c>
      <c r="Z182" s="1009">
        <f>CA_discount_factors!W22*CA_insurance_cash_flows!$G182</f>
        <v>0</v>
      </c>
      <c r="AA182" s="1009">
        <f>CA_discount_factors!X22*CA_insurance_cash_flows!$G182</f>
        <v>0</v>
      </c>
      <c r="AB182" s="1009">
        <f>CA_discount_factors!Y22*CA_insurance_cash_flows!$G182</f>
        <v>0</v>
      </c>
      <c r="AC182" s="1009">
        <f>CA_discount_factors!Z22*CA_insurance_cash_flows!$G182</f>
        <v>0</v>
      </c>
      <c r="AD182" s="1009">
        <f>CA_discount_factors!AA22*CA_insurance_cash_flows!$G182</f>
        <v>0</v>
      </c>
      <c r="AE182" s="1009">
        <f>CA_discount_factors!AB22*CA_insurance_cash_flows!$G182</f>
        <v>0</v>
      </c>
      <c r="AF182" s="1009">
        <f>CA_discount_factors!AC22*CA_insurance_cash_flows!$G182</f>
        <v>0</v>
      </c>
      <c r="AG182" s="1009">
        <f>CA_discount_factors!AD22*CA_insurance_cash_flows!$G182</f>
        <v>0</v>
      </c>
      <c r="AH182" s="1009">
        <f>CA_discount_factors!AE22*CA_insurance_cash_flows!$G182</f>
        <v>0</v>
      </c>
      <c r="AI182" s="1009">
        <f>CA_discount_factors!AF22*CA_insurance_cash_flows!$G182</f>
        <v>0</v>
      </c>
      <c r="AJ182" s="1009">
        <f>CA_discount_factors!AG22*CA_insurance_cash_flows!$G182</f>
        <v>0</v>
      </c>
      <c r="AK182" s="1009">
        <f>CA_discount_factors!AH22*CA_insurance_cash_flows!$G182</f>
        <v>0</v>
      </c>
      <c r="AL182" s="1009">
        <f>CA_discount_factors!AI22*CA_insurance_cash_flows!$G182</f>
        <v>0</v>
      </c>
      <c r="AM182" s="1009">
        <f>CA_discount_factors!AJ22*CA_insurance_cash_flows!$G182</f>
        <v>0</v>
      </c>
      <c r="AN182" s="1009">
        <f>CA_discount_factors!AK22*CA_insurance_cash_flows!$G182</f>
        <v>0</v>
      </c>
      <c r="AO182" s="1009">
        <f>CA_discount_factors!AL22*CA_insurance_cash_flows!$G182</f>
        <v>0</v>
      </c>
      <c r="AP182" s="1009">
        <f>CA_discount_factors!AM22*CA_insurance_cash_flows!$G182</f>
        <v>0</v>
      </c>
      <c r="AQ182" s="1009">
        <f>CA_discount_factors!AN22*CA_insurance_cash_flows!$G182</f>
        <v>0</v>
      </c>
      <c r="AR182" s="1009">
        <f>CA_discount_factors!AO22*CA_insurance_cash_flows!$G182</f>
        <v>0</v>
      </c>
      <c r="AS182" s="1009">
        <f>CA_discount_factors!AP22*CA_insurance_cash_flows!$G182</f>
        <v>0</v>
      </c>
      <c r="AT182" s="1009">
        <f>CA_discount_factors!AQ22*CA_insurance_cash_flows!$G182</f>
        <v>0</v>
      </c>
      <c r="AU182" s="1009">
        <f>CA_discount_factors!AR22*CA_insurance_cash_flows!$G182</f>
        <v>0</v>
      </c>
      <c r="AV182" s="1009">
        <f>CA_discount_factors!AS22*CA_insurance_cash_flows!$G182</f>
        <v>0</v>
      </c>
      <c r="AW182" s="1009">
        <f>CA_discount_factors!AT22*CA_insurance_cash_flows!$G182</f>
        <v>0</v>
      </c>
      <c r="AX182" s="1009">
        <f>CA_discount_factors!AU22*CA_insurance_cash_flows!$G182</f>
        <v>0</v>
      </c>
      <c r="AY182" s="1009">
        <f>CA_discount_factors!AV22*CA_insurance_cash_flows!$G182</f>
        <v>0</v>
      </c>
      <c r="AZ182" s="1009">
        <f>CA_discount_factors!AW22*CA_insurance_cash_flows!$G182</f>
        <v>0</v>
      </c>
      <c r="BA182" s="1009">
        <f>CA_discount_factors!AX22*CA_insurance_cash_flows!$G182</f>
        <v>0</v>
      </c>
      <c r="BB182" s="1009">
        <f>CA_discount_factors!AY22*CA_insurance_cash_flows!$G182</f>
        <v>0</v>
      </c>
      <c r="BC182" s="1009">
        <f>CA_discount_factors!AZ22*CA_insurance_cash_flows!$G182</f>
        <v>0</v>
      </c>
      <c r="BD182" s="1009">
        <f>CA_discount_factors!BA22*CA_insurance_cash_flows!$G182</f>
        <v>0</v>
      </c>
      <c r="BE182" s="1009">
        <f>CA_discount_factors!BB22*CA_insurance_cash_flows!$G182</f>
        <v>0</v>
      </c>
      <c r="BF182" s="1009">
        <f>CA_discount_factors!BC22*CA_insurance_cash_flows!$G182</f>
        <v>0</v>
      </c>
      <c r="BG182" s="1013">
        <f>CA_discount_factors!BD22*CA_insurance_cash_flows!$G182</f>
        <v>0</v>
      </c>
    </row>
    <row r="183" spans="2:59" s="44" customFormat="1" x14ac:dyDescent="0.2">
      <c r="C183" s="513">
        <f t="shared" si="78"/>
        <v>7</v>
      </c>
      <c r="D183" s="211" t="str">
        <v/>
      </c>
      <c r="E183" s="683" t="str">
        <v/>
      </c>
      <c r="F183" s="679"/>
      <c r="G183" s="1011">
        <v>0</v>
      </c>
      <c r="H183" s="5"/>
      <c r="J183" s="1009">
        <f>CA_discount_factors!G23*CA_insurance_cash_flows!$G183</f>
        <v>0</v>
      </c>
      <c r="K183" s="1009">
        <f>CA_discount_factors!H23*CA_insurance_cash_flows!$G183</f>
        <v>0</v>
      </c>
      <c r="L183" s="1009">
        <f>CA_discount_factors!I23*CA_insurance_cash_flows!$G183</f>
        <v>0</v>
      </c>
      <c r="M183" s="1009">
        <f>CA_discount_factors!J23*CA_insurance_cash_flows!$G183</f>
        <v>0</v>
      </c>
      <c r="N183" s="1009">
        <f>CA_discount_factors!K23*CA_insurance_cash_flows!$G183</f>
        <v>0</v>
      </c>
      <c r="O183" s="1009">
        <f>CA_discount_factors!L23*CA_insurance_cash_flows!$G183</f>
        <v>0</v>
      </c>
      <c r="P183" s="1009">
        <f>CA_discount_factors!M23*CA_insurance_cash_flows!$G183</f>
        <v>0</v>
      </c>
      <c r="Q183" s="1009">
        <f>CA_discount_factors!N23*CA_insurance_cash_flows!$G183</f>
        <v>0</v>
      </c>
      <c r="R183" s="1009">
        <f>CA_discount_factors!O23*CA_insurance_cash_flows!$G183</f>
        <v>0</v>
      </c>
      <c r="S183" s="1009">
        <f>CA_discount_factors!P23*CA_insurance_cash_flows!$G183</f>
        <v>0</v>
      </c>
      <c r="T183" s="1009">
        <f>CA_discount_factors!Q23*CA_insurance_cash_flows!$G183</f>
        <v>0</v>
      </c>
      <c r="U183" s="1009">
        <f>CA_discount_factors!R23*CA_insurance_cash_flows!$G183</f>
        <v>0</v>
      </c>
      <c r="V183" s="1009">
        <f>CA_discount_factors!S23*CA_insurance_cash_flows!$G183</f>
        <v>0</v>
      </c>
      <c r="W183" s="1009">
        <f>CA_discount_factors!T23*CA_insurance_cash_flows!$G183</f>
        <v>0</v>
      </c>
      <c r="X183" s="1009">
        <f>CA_discount_factors!U23*CA_insurance_cash_flows!$G183</f>
        <v>0</v>
      </c>
      <c r="Y183" s="1009">
        <f>CA_discount_factors!V23*CA_insurance_cash_flows!$G183</f>
        <v>0</v>
      </c>
      <c r="Z183" s="1009">
        <f>CA_discount_factors!W23*CA_insurance_cash_flows!$G183</f>
        <v>0</v>
      </c>
      <c r="AA183" s="1009">
        <f>CA_discount_factors!X23*CA_insurance_cash_flows!$G183</f>
        <v>0</v>
      </c>
      <c r="AB183" s="1009">
        <f>CA_discount_factors!Y23*CA_insurance_cash_flows!$G183</f>
        <v>0</v>
      </c>
      <c r="AC183" s="1009">
        <f>CA_discount_factors!Z23*CA_insurance_cash_flows!$G183</f>
        <v>0</v>
      </c>
      <c r="AD183" s="1009">
        <f>CA_discount_factors!AA23*CA_insurance_cash_flows!$G183</f>
        <v>0</v>
      </c>
      <c r="AE183" s="1009">
        <f>CA_discount_factors!AB23*CA_insurance_cash_flows!$G183</f>
        <v>0</v>
      </c>
      <c r="AF183" s="1009">
        <f>CA_discount_factors!AC23*CA_insurance_cash_flows!$G183</f>
        <v>0</v>
      </c>
      <c r="AG183" s="1009">
        <f>CA_discount_factors!AD23*CA_insurance_cash_flows!$G183</f>
        <v>0</v>
      </c>
      <c r="AH183" s="1009">
        <f>CA_discount_factors!AE23*CA_insurance_cash_flows!$G183</f>
        <v>0</v>
      </c>
      <c r="AI183" s="1009">
        <f>CA_discount_factors!AF23*CA_insurance_cash_flows!$G183</f>
        <v>0</v>
      </c>
      <c r="AJ183" s="1009">
        <f>CA_discount_factors!AG23*CA_insurance_cash_flows!$G183</f>
        <v>0</v>
      </c>
      <c r="AK183" s="1009">
        <f>CA_discount_factors!AH23*CA_insurance_cash_flows!$G183</f>
        <v>0</v>
      </c>
      <c r="AL183" s="1009">
        <f>CA_discount_factors!AI23*CA_insurance_cash_flows!$G183</f>
        <v>0</v>
      </c>
      <c r="AM183" s="1009">
        <f>CA_discount_factors!AJ23*CA_insurance_cash_flows!$G183</f>
        <v>0</v>
      </c>
      <c r="AN183" s="1009">
        <f>CA_discount_factors!AK23*CA_insurance_cash_flows!$G183</f>
        <v>0</v>
      </c>
      <c r="AO183" s="1009">
        <f>CA_discount_factors!AL23*CA_insurance_cash_flows!$G183</f>
        <v>0</v>
      </c>
      <c r="AP183" s="1009">
        <f>CA_discount_factors!AM23*CA_insurance_cash_flows!$G183</f>
        <v>0</v>
      </c>
      <c r="AQ183" s="1009">
        <f>CA_discount_factors!AN23*CA_insurance_cash_flows!$G183</f>
        <v>0</v>
      </c>
      <c r="AR183" s="1009">
        <f>CA_discount_factors!AO23*CA_insurance_cash_flows!$G183</f>
        <v>0</v>
      </c>
      <c r="AS183" s="1009">
        <f>CA_discount_factors!AP23*CA_insurance_cash_flows!$G183</f>
        <v>0</v>
      </c>
      <c r="AT183" s="1009">
        <f>CA_discount_factors!AQ23*CA_insurance_cash_flows!$G183</f>
        <v>0</v>
      </c>
      <c r="AU183" s="1009">
        <f>CA_discount_factors!AR23*CA_insurance_cash_flows!$G183</f>
        <v>0</v>
      </c>
      <c r="AV183" s="1009">
        <f>CA_discount_factors!AS23*CA_insurance_cash_flows!$G183</f>
        <v>0</v>
      </c>
      <c r="AW183" s="1009">
        <f>CA_discount_factors!AT23*CA_insurance_cash_flows!$G183</f>
        <v>0</v>
      </c>
      <c r="AX183" s="1009">
        <f>CA_discount_factors!AU23*CA_insurance_cash_flows!$G183</f>
        <v>0</v>
      </c>
      <c r="AY183" s="1009">
        <f>CA_discount_factors!AV23*CA_insurance_cash_flows!$G183</f>
        <v>0</v>
      </c>
      <c r="AZ183" s="1009">
        <f>CA_discount_factors!AW23*CA_insurance_cash_flows!$G183</f>
        <v>0</v>
      </c>
      <c r="BA183" s="1009">
        <f>CA_discount_factors!AX23*CA_insurance_cash_flows!$G183</f>
        <v>0</v>
      </c>
      <c r="BB183" s="1009">
        <f>CA_discount_factors!AY23*CA_insurance_cash_flows!$G183</f>
        <v>0</v>
      </c>
      <c r="BC183" s="1009">
        <f>CA_discount_factors!AZ23*CA_insurance_cash_flows!$G183</f>
        <v>0</v>
      </c>
      <c r="BD183" s="1009">
        <f>CA_discount_factors!BA23*CA_insurance_cash_flows!$G183</f>
        <v>0</v>
      </c>
      <c r="BE183" s="1009">
        <f>CA_discount_factors!BB23*CA_insurance_cash_flows!$G183</f>
        <v>0</v>
      </c>
      <c r="BF183" s="1009">
        <f>CA_discount_factors!BC23*CA_insurance_cash_flows!$G183</f>
        <v>0</v>
      </c>
      <c r="BG183" s="1013">
        <f>CA_discount_factors!BD23*CA_insurance_cash_flows!$G183</f>
        <v>0</v>
      </c>
    </row>
    <row r="184" spans="2:59" s="44" customFormat="1" x14ac:dyDescent="0.2">
      <c r="C184" s="513">
        <f t="shared" si="78"/>
        <v>8</v>
      </c>
      <c r="D184" s="211" t="str">
        <v/>
      </c>
      <c r="E184" s="683" t="str">
        <v/>
      </c>
      <c r="F184" s="679"/>
      <c r="G184" s="1011">
        <v>0</v>
      </c>
      <c r="H184" s="5"/>
      <c r="J184" s="1009">
        <f>CA_discount_factors!G24*CA_insurance_cash_flows!$G184</f>
        <v>0</v>
      </c>
      <c r="K184" s="1009">
        <f>CA_discount_factors!H24*CA_insurance_cash_flows!$G184</f>
        <v>0</v>
      </c>
      <c r="L184" s="1009">
        <f>CA_discount_factors!I24*CA_insurance_cash_flows!$G184</f>
        <v>0</v>
      </c>
      <c r="M184" s="1009">
        <f>CA_discount_factors!J24*CA_insurance_cash_flows!$G184</f>
        <v>0</v>
      </c>
      <c r="N184" s="1009">
        <f>CA_discount_factors!K24*CA_insurance_cash_flows!$G184</f>
        <v>0</v>
      </c>
      <c r="O184" s="1009">
        <f>CA_discount_factors!L24*CA_insurance_cash_flows!$G184</f>
        <v>0</v>
      </c>
      <c r="P184" s="1009">
        <f>CA_discount_factors!M24*CA_insurance_cash_flows!$G184</f>
        <v>0</v>
      </c>
      <c r="Q184" s="1009">
        <f>CA_discount_factors!N24*CA_insurance_cash_flows!$G184</f>
        <v>0</v>
      </c>
      <c r="R184" s="1009">
        <f>CA_discount_factors!O24*CA_insurance_cash_flows!$G184</f>
        <v>0</v>
      </c>
      <c r="S184" s="1009">
        <f>CA_discount_factors!P24*CA_insurance_cash_flows!$G184</f>
        <v>0</v>
      </c>
      <c r="T184" s="1009">
        <f>CA_discount_factors!Q24*CA_insurance_cash_flows!$G184</f>
        <v>0</v>
      </c>
      <c r="U184" s="1009">
        <f>CA_discount_factors!R24*CA_insurance_cash_flows!$G184</f>
        <v>0</v>
      </c>
      <c r="V184" s="1009">
        <f>CA_discount_factors!S24*CA_insurance_cash_flows!$G184</f>
        <v>0</v>
      </c>
      <c r="W184" s="1009">
        <f>CA_discount_factors!T24*CA_insurance_cash_flows!$G184</f>
        <v>0</v>
      </c>
      <c r="X184" s="1009">
        <f>CA_discount_factors!U24*CA_insurance_cash_flows!$G184</f>
        <v>0</v>
      </c>
      <c r="Y184" s="1009">
        <f>CA_discount_factors!V24*CA_insurance_cash_flows!$G184</f>
        <v>0</v>
      </c>
      <c r="Z184" s="1009">
        <f>CA_discount_factors!W24*CA_insurance_cash_flows!$G184</f>
        <v>0</v>
      </c>
      <c r="AA184" s="1009">
        <f>CA_discount_factors!X24*CA_insurance_cash_flows!$G184</f>
        <v>0</v>
      </c>
      <c r="AB184" s="1009">
        <f>CA_discount_factors!Y24*CA_insurance_cash_flows!$G184</f>
        <v>0</v>
      </c>
      <c r="AC184" s="1009">
        <f>CA_discount_factors!Z24*CA_insurance_cash_flows!$G184</f>
        <v>0</v>
      </c>
      <c r="AD184" s="1009">
        <f>CA_discount_factors!AA24*CA_insurance_cash_flows!$G184</f>
        <v>0</v>
      </c>
      <c r="AE184" s="1009">
        <f>CA_discount_factors!AB24*CA_insurance_cash_flows!$G184</f>
        <v>0</v>
      </c>
      <c r="AF184" s="1009">
        <f>CA_discount_factors!AC24*CA_insurance_cash_flows!$G184</f>
        <v>0</v>
      </c>
      <c r="AG184" s="1009">
        <f>CA_discount_factors!AD24*CA_insurance_cash_flows!$G184</f>
        <v>0</v>
      </c>
      <c r="AH184" s="1009">
        <f>CA_discount_factors!AE24*CA_insurance_cash_flows!$G184</f>
        <v>0</v>
      </c>
      <c r="AI184" s="1009">
        <f>CA_discount_factors!AF24*CA_insurance_cash_flows!$G184</f>
        <v>0</v>
      </c>
      <c r="AJ184" s="1009">
        <f>CA_discount_factors!AG24*CA_insurance_cash_flows!$G184</f>
        <v>0</v>
      </c>
      <c r="AK184" s="1009">
        <f>CA_discount_factors!AH24*CA_insurance_cash_flows!$G184</f>
        <v>0</v>
      </c>
      <c r="AL184" s="1009">
        <f>CA_discount_factors!AI24*CA_insurance_cash_flows!$G184</f>
        <v>0</v>
      </c>
      <c r="AM184" s="1009">
        <f>CA_discount_factors!AJ24*CA_insurance_cash_flows!$G184</f>
        <v>0</v>
      </c>
      <c r="AN184" s="1009">
        <f>CA_discount_factors!AK24*CA_insurance_cash_flows!$G184</f>
        <v>0</v>
      </c>
      <c r="AO184" s="1009">
        <f>CA_discount_factors!AL24*CA_insurance_cash_flows!$G184</f>
        <v>0</v>
      </c>
      <c r="AP184" s="1009">
        <f>CA_discount_factors!AM24*CA_insurance_cash_flows!$G184</f>
        <v>0</v>
      </c>
      <c r="AQ184" s="1009">
        <f>CA_discount_factors!AN24*CA_insurance_cash_flows!$G184</f>
        <v>0</v>
      </c>
      <c r="AR184" s="1009">
        <f>CA_discount_factors!AO24*CA_insurance_cash_flows!$G184</f>
        <v>0</v>
      </c>
      <c r="AS184" s="1009">
        <f>CA_discount_factors!AP24*CA_insurance_cash_flows!$G184</f>
        <v>0</v>
      </c>
      <c r="AT184" s="1009">
        <f>CA_discount_factors!AQ24*CA_insurance_cash_flows!$G184</f>
        <v>0</v>
      </c>
      <c r="AU184" s="1009">
        <f>CA_discount_factors!AR24*CA_insurance_cash_flows!$G184</f>
        <v>0</v>
      </c>
      <c r="AV184" s="1009">
        <f>CA_discount_factors!AS24*CA_insurance_cash_flows!$G184</f>
        <v>0</v>
      </c>
      <c r="AW184" s="1009">
        <f>CA_discount_factors!AT24*CA_insurance_cash_flows!$G184</f>
        <v>0</v>
      </c>
      <c r="AX184" s="1009">
        <f>CA_discount_factors!AU24*CA_insurance_cash_flows!$G184</f>
        <v>0</v>
      </c>
      <c r="AY184" s="1009">
        <f>CA_discount_factors!AV24*CA_insurance_cash_flows!$G184</f>
        <v>0</v>
      </c>
      <c r="AZ184" s="1009">
        <f>CA_discount_factors!AW24*CA_insurance_cash_flows!$G184</f>
        <v>0</v>
      </c>
      <c r="BA184" s="1009">
        <f>CA_discount_factors!AX24*CA_insurance_cash_flows!$G184</f>
        <v>0</v>
      </c>
      <c r="BB184" s="1009">
        <f>CA_discount_factors!AY24*CA_insurance_cash_flows!$G184</f>
        <v>0</v>
      </c>
      <c r="BC184" s="1009">
        <f>CA_discount_factors!AZ24*CA_insurance_cash_flows!$G184</f>
        <v>0</v>
      </c>
      <c r="BD184" s="1009">
        <f>CA_discount_factors!BA24*CA_insurance_cash_flows!$G184</f>
        <v>0</v>
      </c>
      <c r="BE184" s="1009">
        <f>CA_discount_factors!BB24*CA_insurance_cash_flows!$G184</f>
        <v>0</v>
      </c>
      <c r="BF184" s="1009">
        <f>CA_discount_factors!BC24*CA_insurance_cash_flows!$G184</f>
        <v>0</v>
      </c>
      <c r="BG184" s="1013">
        <f>CA_discount_factors!BD24*CA_insurance_cash_flows!$G184</f>
        <v>0</v>
      </c>
    </row>
    <row r="185" spans="2:59" s="44" customFormat="1" x14ac:dyDescent="0.2">
      <c r="C185" s="513">
        <f t="shared" si="78"/>
        <v>9</v>
      </c>
      <c r="D185" s="211" t="str">
        <v/>
      </c>
      <c r="E185" s="683" t="str">
        <v/>
      </c>
      <c r="F185" s="679"/>
      <c r="G185" s="1011">
        <v>0</v>
      </c>
      <c r="H185" s="5"/>
      <c r="J185" s="1009">
        <f>CA_discount_factors!G25*CA_insurance_cash_flows!$G185</f>
        <v>0</v>
      </c>
      <c r="K185" s="1009">
        <f>CA_discount_factors!H25*CA_insurance_cash_flows!$G185</f>
        <v>0</v>
      </c>
      <c r="L185" s="1009">
        <f>CA_discount_factors!I25*CA_insurance_cash_flows!$G185</f>
        <v>0</v>
      </c>
      <c r="M185" s="1009">
        <f>CA_discount_factors!J25*CA_insurance_cash_flows!$G185</f>
        <v>0</v>
      </c>
      <c r="N185" s="1009">
        <f>CA_discount_factors!K25*CA_insurance_cash_flows!$G185</f>
        <v>0</v>
      </c>
      <c r="O185" s="1009">
        <f>CA_discount_factors!L25*CA_insurance_cash_flows!$G185</f>
        <v>0</v>
      </c>
      <c r="P185" s="1009">
        <f>CA_discount_factors!M25*CA_insurance_cash_flows!$G185</f>
        <v>0</v>
      </c>
      <c r="Q185" s="1009">
        <f>CA_discount_factors!N25*CA_insurance_cash_flows!$G185</f>
        <v>0</v>
      </c>
      <c r="R185" s="1009">
        <f>CA_discount_factors!O25*CA_insurance_cash_flows!$G185</f>
        <v>0</v>
      </c>
      <c r="S185" s="1009">
        <f>CA_discount_factors!P25*CA_insurance_cash_flows!$G185</f>
        <v>0</v>
      </c>
      <c r="T185" s="1009">
        <f>CA_discount_factors!Q25*CA_insurance_cash_flows!$G185</f>
        <v>0</v>
      </c>
      <c r="U185" s="1009">
        <f>CA_discount_factors!R25*CA_insurance_cash_flows!$G185</f>
        <v>0</v>
      </c>
      <c r="V185" s="1009">
        <f>CA_discount_factors!S25*CA_insurance_cash_flows!$G185</f>
        <v>0</v>
      </c>
      <c r="W185" s="1009">
        <f>CA_discount_factors!T25*CA_insurance_cash_flows!$G185</f>
        <v>0</v>
      </c>
      <c r="X185" s="1009">
        <f>CA_discount_factors!U25*CA_insurance_cash_flows!$G185</f>
        <v>0</v>
      </c>
      <c r="Y185" s="1009">
        <f>CA_discount_factors!V25*CA_insurance_cash_flows!$G185</f>
        <v>0</v>
      </c>
      <c r="Z185" s="1009">
        <f>CA_discount_factors!W25*CA_insurance_cash_flows!$G185</f>
        <v>0</v>
      </c>
      <c r="AA185" s="1009">
        <f>CA_discount_factors!X25*CA_insurance_cash_flows!$G185</f>
        <v>0</v>
      </c>
      <c r="AB185" s="1009">
        <f>CA_discount_factors!Y25*CA_insurance_cash_flows!$G185</f>
        <v>0</v>
      </c>
      <c r="AC185" s="1009">
        <f>CA_discount_factors!Z25*CA_insurance_cash_flows!$G185</f>
        <v>0</v>
      </c>
      <c r="AD185" s="1009">
        <f>CA_discount_factors!AA25*CA_insurance_cash_flows!$G185</f>
        <v>0</v>
      </c>
      <c r="AE185" s="1009">
        <f>CA_discount_factors!AB25*CA_insurance_cash_flows!$G185</f>
        <v>0</v>
      </c>
      <c r="AF185" s="1009">
        <f>CA_discount_factors!AC25*CA_insurance_cash_flows!$G185</f>
        <v>0</v>
      </c>
      <c r="AG185" s="1009">
        <f>CA_discount_factors!AD25*CA_insurance_cash_flows!$G185</f>
        <v>0</v>
      </c>
      <c r="AH185" s="1009">
        <f>CA_discount_factors!AE25*CA_insurance_cash_flows!$G185</f>
        <v>0</v>
      </c>
      <c r="AI185" s="1009">
        <f>CA_discount_factors!AF25*CA_insurance_cash_flows!$G185</f>
        <v>0</v>
      </c>
      <c r="AJ185" s="1009">
        <f>CA_discount_factors!AG25*CA_insurance_cash_flows!$G185</f>
        <v>0</v>
      </c>
      <c r="AK185" s="1009">
        <f>CA_discount_factors!AH25*CA_insurance_cash_flows!$G185</f>
        <v>0</v>
      </c>
      <c r="AL185" s="1009">
        <f>CA_discount_factors!AI25*CA_insurance_cash_flows!$G185</f>
        <v>0</v>
      </c>
      <c r="AM185" s="1009">
        <f>CA_discount_factors!AJ25*CA_insurance_cash_flows!$G185</f>
        <v>0</v>
      </c>
      <c r="AN185" s="1009">
        <f>CA_discount_factors!AK25*CA_insurance_cash_flows!$G185</f>
        <v>0</v>
      </c>
      <c r="AO185" s="1009">
        <f>CA_discount_factors!AL25*CA_insurance_cash_flows!$G185</f>
        <v>0</v>
      </c>
      <c r="AP185" s="1009">
        <f>CA_discount_factors!AM25*CA_insurance_cash_flows!$G185</f>
        <v>0</v>
      </c>
      <c r="AQ185" s="1009">
        <f>CA_discount_factors!AN25*CA_insurance_cash_flows!$G185</f>
        <v>0</v>
      </c>
      <c r="AR185" s="1009">
        <f>CA_discount_factors!AO25*CA_insurance_cash_flows!$G185</f>
        <v>0</v>
      </c>
      <c r="AS185" s="1009">
        <f>CA_discount_factors!AP25*CA_insurance_cash_flows!$G185</f>
        <v>0</v>
      </c>
      <c r="AT185" s="1009">
        <f>CA_discount_factors!AQ25*CA_insurance_cash_flows!$G185</f>
        <v>0</v>
      </c>
      <c r="AU185" s="1009">
        <f>CA_discount_factors!AR25*CA_insurance_cash_flows!$G185</f>
        <v>0</v>
      </c>
      <c r="AV185" s="1009">
        <f>CA_discount_factors!AS25*CA_insurance_cash_flows!$G185</f>
        <v>0</v>
      </c>
      <c r="AW185" s="1009">
        <f>CA_discount_factors!AT25*CA_insurance_cash_flows!$G185</f>
        <v>0</v>
      </c>
      <c r="AX185" s="1009">
        <f>CA_discount_factors!AU25*CA_insurance_cash_flows!$G185</f>
        <v>0</v>
      </c>
      <c r="AY185" s="1009">
        <f>CA_discount_factors!AV25*CA_insurance_cash_flows!$G185</f>
        <v>0</v>
      </c>
      <c r="AZ185" s="1009">
        <f>CA_discount_factors!AW25*CA_insurance_cash_flows!$G185</f>
        <v>0</v>
      </c>
      <c r="BA185" s="1009">
        <f>CA_discount_factors!AX25*CA_insurance_cash_flows!$G185</f>
        <v>0</v>
      </c>
      <c r="BB185" s="1009">
        <f>CA_discount_factors!AY25*CA_insurance_cash_flows!$G185</f>
        <v>0</v>
      </c>
      <c r="BC185" s="1009">
        <f>CA_discount_factors!AZ25*CA_insurance_cash_flows!$G185</f>
        <v>0</v>
      </c>
      <c r="BD185" s="1009">
        <f>CA_discount_factors!BA25*CA_insurance_cash_flows!$G185</f>
        <v>0</v>
      </c>
      <c r="BE185" s="1009">
        <f>CA_discount_factors!BB25*CA_insurance_cash_flows!$G185</f>
        <v>0</v>
      </c>
      <c r="BF185" s="1009">
        <f>CA_discount_factors!BC25*CA_insurance_cash_flows!$G185</f>
        <v>0</v>
      </c>
      <c r="BG185" s="1013">
        <f>CA_discount_factors!BD25*CA_insurance_cash_flows!$G185</f>
        <v>0</v>
      </c>
    </row>
    <row r="186" spans="2:59" s="44" customFormat="1" x14ac:dyDescent="0.2">
      <c r="C186" s="513">
        <f t="shared" si="78"/>
        <v>10</v>
      </c>
      <c r="D186" s="211" t="str">
        <v/>
      </c>
      <c r="E186" s="683" t="str">
        <v/>
      </c>
      <c r="F186" s="679"/>
      <c r="G186" s="1011">
        <v>0</v>
      </c>
      <c r="H186" s="5"/>
      <c r="J186" s="1009">
        <f>CA_discount_factors!G26*CA_insurance_cash_flows!$G186</f>
        <v>0</v>
      </c>
      <c r="K186" s="1009">
        <f>CA_discount_factors!H26*CA_insurance_cash_flows!$G186</f>
        <v>0</v>
      </c>
      <c r="L186" s="1009">
        <f>CA_discount_factors!I26*CA_insurance_cash_flows!$G186</f>
        <v>0</v>
      </c>
      <c r="M186" s="1009">
        <f>CA_discount_factors!J26*CA_insurance_cash_flows!$G186</f>
        <v>0</v>
      </c>
      <c r="N186" s="1009">
        <f>CA_discount_factors!K26*CA_insurance_cash_flows!$G186</f>
        <v>0</v>
      </c>
      <c r="O186" s="1009">
        <f>CA_discount_factors!L26*CA_insurance_cash_flows!$G186</f>
        <v>0</v>
      </c>
      <c r="P186" s="1009">
        <f>CA_discount_factors!M26*CA_insurance_cash_flows!$G186</f>
        <v>0</v>
      </c>
      <c r="Q186" s="1009">
        <f>CA_discount_factors!N26*CA_insurance_cash_flows!$G186</f>
        <v>0</v>
      </c>
      <c r="R186" s="1009">
        <f>CA_discount_factors!O26*CA_insurance_cash_flows!$G186</f>
        <v>0</v>
      </c>
      <c r="S186" s="1009">
        <f>CA_discount_factors!P26*CA_insurance_cash_flows!$G186</f>
        <v>0</v>
      </c>
      <c r="T186" s="1009">
        <f>CA_discount_factors!Q26*CA_insurance_cash_flows!$G186</f>
        <v>0</v>
      </c>
      <c r="U186" s="1009">
        <f>CA_discount_factors!R26*CA_insurance_cash_flows!$G186</f>
        <v>0</v>
      </c>
      <c r="V186" s="1009">
        <f>CA_discount_factors!S26*CA_insurance_cash_flows!$G186</f>
        <v>0</v>
      </c>
      <c r="W186" s="1009">
        <f>CA_discount_factors!T26*CA_insurance_cash_flows!$G186</f>
        <v>0</v>
      </c>
      <c r="X186" s="1009">
        <f>CA_discount_factors!U26*CA_insurance_cash_flows!$G186</f>
        <v>0</v>
      </c>
      <c r="Y186" s="1009">
        <f>CA_discount_factors!V26*CA_insurance_cash_flows!$G186</f>
        <v>0</v>
      </c>
      <c r="Z186" s="1009">
        <f>CA_discount_factors!W26*CA_insurance_cash_flows!$G186</f>
        <v>0</v>
      </c>
      <c r="AA186" s="1009">
        <f>CA_discount_factors!X26*CA_insurance_cash_flows!$G186</f>
        <v>0</v>
      </c>
      <c r="AB186" s="1009">
        <f>CA_discount_factors!Y26*CA_insurance_cash_flows!$G186</f>
        <v>0</v>
      </c>
      <c r="AC186" s="1009">
        <f>CA_discount_factors!Z26*CA_insurance_cash_flows!$G186</f>
        <v>0</v>
      </c>
      <c r="AD186" s="1009">
        <f>CA_discount_factors!AA26*CA_insurance_cash_flows!$G186</f>
        <v>0</v>
      </c>
      <c r="AE186" s="1009">
        <f>CA_discount_factors!AB26*CA_insurance_cash_flows!$G186</f>
        <v>0</v>
      </c>
      <c r="AF186" s="1009">
        <f>CA_discount_factors!AC26*CA_insurance_cash_flows!$G186</f>
        <v>0</v>
      </c>
      <c r="AG186" s="1009">
        <f>CA_discount_factors!AD26*CA_insurance_cash_flows!$G186</f>
        <v>0</v>
      </c>
      <c r="AH186" s="1009">
        <f>CA_discount_factors!AE26*CA_insurance_cash_flows!$G186</f>
        <v>0</v>
      </c>
      <c r="AI186" s="1009">
        <f>CA_discount_factors!AF26*CA_insurance_cash_flows!$G186</f>
        <v>0</v>
      </c>
      <c r="AJ186" s="1009">
        <f>CA_discount_factors!AG26*CA_insurance_cash_flows!$G186</f>
        <v>0</v>
      </c>
      <c r="AK186" s="1009">
        <f>CA_discount_factors!AH26*CA_insurance_cash_flows!$G186</f>
        <v>0</v>
      </c>
      <c r="AL186" s="1009">
        <f>CA_discount_factors!AI26*CA_insurance_cash_flows!$G186</f>
        <v>0</v>
      </c>
      <c r="AM186" s="1009">
        <f>CA_discount_factors!AJ26*CA_insurance_cash_flows!$G186</f>
        <v>0</v>
      </c>
      <c r="AN186" s="1009">
        <f>CA_discount_factors!AK26*CA_insurance_cash_flows!$G186</f>
        <v>0</v>
      </c>
      <c r="AO186" s="1009">
        <f>CA_discount_factors!AL26*CA_insurance_cash_flows!$G186</f>
        <v>0</v>
      </c>
      <c r="AP186" s="1009">
        <f>CA_discount_factors!AM26*CA_insurance_cash_flows!$G186</f>
        <v>0</v>
      </c>
      <c r="AQ186" s="1009">
        <f>CA_discount_factors!AN26*CA_insurance_cash_flows!$G186</f>
        <v>0</v>
      </c>
      <c r="AR186" s="1009">
        <f>CA_discount_factors!AO26*CA_insurance_cash_flows!$G186</f>
        <v>0</v>
      </c>
      <c r="AS186" s="1009">
        <f>CA_discount_factors!AP26*CA_insurance_cash_flows!$G186</f>
        <v>0</v>
      </c>
      <c r="AT186" s="1009">
        <f>CA_discount_factors!AQ26*CA_insurance_cash_flows!$G186</f>
        <v>0</v>
      </c>
      <c r="AU186" s="1009">
        <f>CA_discount_factors!AR26*CA_insurance_cash_flows!$G186</f>
        <v>0</v>
      </c>
      <c r="AV186" s="1009">
        <f>CA_discount_factors!AS26*CA_insurance_cash_flows!$G186</f>
        <v>0</v>
      </c>
      <c r="AW186" s="1009">
        <f>CA_discount_factors!AT26*CA_insurance_cash_flows!$G186</f>
        <v>0</v>
      </c>
      <c r="AX186" s="1009">
        <f>CA_discount_factors!AU26*CA_insurance_cash_flows!$G186</f>
        <v>0</v>
      </c>
      <c r="AY186" s="1009">
        <f>CA_discount_factors!AV26*CA_insurance_cash_flows!$G186</f>
        <v>0</v>
      </c>
      <c r="AZ186" s="1009">
        <f>CA_discount_factors!AW26*CA_insurance_cash_flows!$G186</f>
        <v>0</v>
      </c>
      <c r="BA186" s="1009">
        <f>CA_discount_factors!AX26*CA_insurance_cash_flows!$G186</f>
        <v>0</v>
      </c>
      <c r="BB186" s="1009">
        <f>CA_discount_factors!AY26*CA_insurance_cash_flows!$G186</f>
        <v>0</v>
      </c>
      <c r="BC186" s="1009">
        <f>CA_discount_factors!AZ26*CA_insurance_cash_flows!$G186</f>
        <v>0</v>
      </c>
      <c r="BD186" s="1009">
        <f>CA_discount_factors!BA26*CA_insurance_cash_flows!$G186</f>
        <v>0</v>
      </c>
      <c r="BE186" s="1009">
        <f>CA_discount_factors!BB26*CA_insurance_cash_flows!$G186</f>
        <v>0</v>
      </c>
      <c r="BF186" s="1009">
        <f>CA_discount_factors!BC26*CA_insurance_cash_flows!$G186</f>
        <v>0</v>
      </c>
      <c r="BG186" s="1013">
        <f>CA_discount_factors!BD26*CA_insurance_cash_flows!$G186</f>
        <v>0</v>
      </c>
    </row>
    <row r="187" spans="2:59" s="44" customFormat="1" x14ac:dyDescent="0.2">
      <c r="C187" s="513">
        <f t="shared" si="78"/>
        <v>11</v>
      </c>
      <c r="D187" s="211" t="str">
        <v/>
      </c>
      <c r="E187" s="683" t="str">
        <v/>
      </c>
      <c r="F187" s="679"/>
      <c r="G187" s="1011">
        <v>0</v>
      </c>
      <c r="H187" s="5"/>
      <c r="J187" s="1009">
        <f>CA_discount_factors!G27*CA_insurance_cash_flows!$G187</f>
        <v>0</v>
      </c>
      <c r="K187" s="1009">
        <f>CA_discount_factors!H27*CA_insurance_cash_flows!$G187</f>
        <v>0</v>
      </c>
      <c r="L187" s="1009">
        <f>CA_discount_factors!I27*CA_insurance_cash_flows!$G187</f>
        <v>0</v>
      </c>
      <c r="M187" s="1009">
        <f>CA_discount_factors!J27*CA_insurance_cash_flows!$G187</f>
        <v>0</v>
      </c>
      <c r="N187" s="1009">
        <f>CA_discount_factors!K27*CA_insurance_cash_flows!$G187</f>
        <v>0</v>
      </c>
      <c r="O187" s="1009">
        <f>CA_discount_factors!L27*CA_insurance_cash_flows!$G187</f>
        <v>0</v>
      </c>
      <c r="P187" s="1009">
        <f>CA_discount_factors!M27*CA_insurance_cash_flows!$G187</f>
        <v>0</v>
      </c>
      <c r="Q187" s="1009">
        <f>CA_discount_factors!N27*CA_insurance_cash_flows!$G187</f>
        <v>0</v>
      </c>
      <c r="R187" s="1009">
        <f>CA_discount_factors!O27*CA_insurance_cash_flows!$G187</f>
        <v>0</v>
      </c>
      <c r="S187" s="1009">
        <f>CA_discount_factors!P27*CA_insurance_cash_flows!$G187</f>
        <v>0</v>
      </c>
      <c r="T187" s="1009">
        <f>CA_discount_factors!Q27*CA_insurance_cash_flows!$G187</f>
        <v>0</v>
      </c>
      <c r="U187" s="1009">
        <f>CA_discount_factors!R27*CA_insurance_cash_flows!$G187</f>
        <v>0</v>
      </c>
      <c r="V187" s="1009">
        <f>CA_discount_factors!S27*CA_insurance_cash_flows!$G187</f>
        <v>0</v>
      </c>
      <c r="W187" s="1009">
        <f>CA_discount_factors!T27*CA_insurance_cash_flows!$G187</f>
        <v>0</v>
      </c>
      <c r="X187" s="1009">
        <f>CA_discount_factors!U27*CA_insurance_cash_flows!$G187</f>
        <v>0</v>
      </c>
      <c r="Y187" s="1009">
        <f>CA_discount_factors!V27*CA_insurance_cash_flows!$G187</f>
        <v>0</v>
      </c>
      <c r="Z187" s="1009">
        <f>CA_discount_factors!W27*CA_insurance_cash_flows!$G187</f>
        <v>0</v>
      </c>
      <c r="AA187" s="1009">
        <f>CA_discount_factors!X27*CA_insurance_cash_flows!$G187</f>
        <v>0</v>
      </c>
      <c r="AB187" s="1009">
        <f>CA_discount_factors!Y27*CA_insurance_cash_flows!$G187</f>
        <v>0</v>
      </c>
      <c r="AC187" s="1009">
        <f>CA_discount_factors!Z27*CA_insurance_cash_flows!$G187</f>
        <v>0</v>
      </c>
      <c r="AD187" s="1009">
        <f>CA_discount_factors!AA27*CA_insurance_cash_flows!$G187</f>
        <v>0</v>
      </c>
      <c r="AE187" s="1009">
        <f>CA_discount_factors!AB27*CA_insurance_cash_flows!$G187</f>
        <v>0</v>
      </c>
      <c r="AF187" s="1009">
        <f>CA_discount_factors!AC27*CA_insurance_cash_flows!$G187</f>
        <v>0</v>
      </c>
      <c r="AG187" s="1009">
        <f>CA_discount_factors!AD27*CA_insurance_cash_flows!$G187</f>
        <v>0</v>
      </c>
      <c r="AH187" s="1009">
        <f>CA_discount_factors!AE27*CA_insurance_cash_flows!$G187</f>
        <v>0</v>
      </c>
      <c r="AI187" s="1009">
        <f>CA_discount_factors!AF27*CA_insurance_cash_flows!$G187</f>
        <v>0</v>
      </c>
      <c r="AJ187" s="1009">
        <f>CA_discount_factors!AG27*CA_insurance_cash_flows!$G187</f>
        <v>0</v>
      </c>
      <c r="AK187" s="1009">
        <f>CA_discount_factors!AH27*CA_insurance_cash_flows!$G187</f>
        <v>0</v>
      </c>
      <c r="AL187" s="1009">
        <f>CA_discount_factors!AI27*CA_insurance_cash_flows!$G187</f>
        <v>0</v>
      </c>
      <c r="AM187" s="1009">
        <f>CA_discount_factors!AJ27*CA_insurance_cash_flows!$G187</f>
        <v>0</v>
      </c>
      <c r="AN187" s="1009">
        <f>CA_discount_factors!AK27*CA_insurance_cash_flows!$G187</f>
        <v>0</v>
      </c>
      <c r="AO187" s="1009">
        <f>CA_discount_factors!AL27*CA_insurance_cash_flows!$G187</f>
        <v>0</v>
      </c>
      <c r="AP187" s="1009">
        <f>CA_discount_factors!AM27*CA_insurance_cash_flows!$G187</f>
        <v>0</v>
      </c>
      <c r="AQ187" s="1009">
        <f>CA_discount_factors!AN27*CA_insurance_cash_flows!$G187</f>
        <v>0</v>
      </c>
      <c r="AR187" s="1009">
        <f>CA_discount_factors!AO27*CA_insurance_cash_flows!$G187</f>
        <v>0</v>
      </c>
      <c r="AS187" s="1009">
        <f>CA_discount_factors!AP27*CA_insurance_cash_flows!$G187</f>
        <v>0</v>
      </c>
      <c r="AT187" s="1009">
        <f>CA_discount_factors!AQ27*CA_insurance_cash_flows!$G187</f>
        <v>0</v>
      </c>
      <c r="AU187" s="1009">
        <f>CA_discount_factors!AR27*CA_insurance_cash_flows!$G187</f>
        <v>0</v>
      </c>
      <c r="AV187" s="1009">
        <f>CA_discount_factors!AS27*CA_insurance_cash_flows!$G187</f>
        <v>0</v>
      </c>
      <c r="AW187" s="1009">
        <f>CA_discount_factors!AT27*CA_insurance_cash_flows!$G187</f>
        <v>0</v>
      </c>
      <c r="AX187" s="1009">
        <f>CA_discount_factors!AU27*CA_insurance_cash_flows!$G187</f>
        <v>0</v>
      </c>
      <c r="AY187" s="1009">
        <f>CA_discount_factors!AV27*CA_insurance_cash_flows!$G187</f>
        <v>0</v>
      </c>
      <c r="AZ187" s="1009">
        <f>CA_discount_factors!AW27*CA_insurance_cash_flows!$G187</f>
        <v>0</v>
      </c>
      <c r="BA187" s="1009">
        <f>CA_discount_factors!AX27*CA_insurance_cash_flows!$G187</f>
        <v>0</v>
      </c>
      <c r="BB187" s="1009">
        <f>CA_discount_factors!AY27*CA_insurance_cash_flows!$G187</f>
        <v>0</v>
      </c>
      <c r="BC187" s="1009">
        <f>CA_discount_factors!AZ27*CA_insurance_cash_flows!$G187</f>
        <v>0</v>
      </c>
      <c r="BD187" s="1009">
        <f>CA_discount_factors!BA27*CA_insurance_cash_flows!$G187</f>
        <v>0</v>
      </c>
      <c r="BE187" s="1009">
        <f>CA_discount_factors!BB27*CA_insurance_cash_flows!$G187</f>
        <v>0</v>
      </c>
      <c r="BF187" s="1009">
        <f>CA_discount_factors!BC27*CA_insurance_cash_flows!$G187</f>
        <v>0</v>
      </c>
      <c r="BG187" s="1013">
        <f>CA_discount_factors!BD27*CA_insurance_cash_flows!$G187</f>
        <v>0</v>
      </c>
    </row>
    <row r="188" spans="2:59" s="44" customFormat="1" x14ac:dyDescent="0.2">
      <c r="C188" s="513">
        <f t="shared" si="78"/>
        <v>12</v>
      </c>
      <c r="D188" s="211" t="str">
        <v/>
      </c>
      <c r="E188" s="683" t="str">
        <v/>
      </c>
      <c r="F188" s="679"/>
      <c r="G188" s="1011">
        <v>0</v>
      </c>
      <c r="H188" s="5"/>
      <c r="J188" s="1009">
        <f>CA_discount_factors!G28*CA_insurance_cash_flows!$G188</f>
        <v>0</v>
      </c>
      <c r="K188" s="1009">
        <f>CA_discount_factors!H28*CA_insurance_cash_flows!$G188</f>
        <v>0</v>
      </c>
      <c r="L188" s="1009">
        <f>CA_discount_factors!I28*CA_insurance_cash_flows!$G188</f>
        <v>0</v>
      </c>
      <c r="M188" s="1009">
        <f>CA_discount_factors!J28*CA_insurance_cash_flows!$G188</f>
        <v>0</v>
      </c>
      <c r="N188" s="1009">
        <f>CA_discount_factors!K28*CA_insurance_cash_flows!$G188</f>
        <v>0</v>
      </c>
      <c r="O188" s="1009">
        <f>CA_discount_factors!L28*CA_insurance_cash_flows!$G188</f>
        <v>0</v>
      </c>
      <c r="P188" s="1009">
        <f>CA_discount_factors!M28*CA_insurance_cash_flows!$G188</f>
        <v>0</v>
      </c>
      <c r="Q188" s="1009">
        <f>CA_discount_factors!N28*CA_insurance_cash_flows!$G188</f>
        <v>0</v>
      </c>
      <c r="R188" s="1009">
        <f>CA_discount_factors!O28*CA_insurance_cash_flows!$G188</f>
        <v>0</v>
      </c>
      <c r="S188" s="1009">
        <f>CA_discount_factors!P28*CA_insurance_cash_flows!$G188</f>
        <v>0</v>
      </c>
      <c r="T188" s="1009">
        <f>CA_discount_factors!Q28*CA_insurance_cash_flows!$G188</f>
        <v>0</v>
      </c>
      <c r="U188" s="1009">
        <f>CA_discount_factors!R28*CA_insurance_cash_flows!$G188</f>
        <v>0</v>
      </c>
      <c r="V188" s="1009">
        <f>CA_discount_factors!S28*CA_insurance_cash_flows!$G188</f>
        <v>0</v>
      </c>
      <c r="W188" s="1009">
        <f>CA_discount_factors!T28*CA_insurance_cash_flows!$G188</f>
        <v>0</v>
      </c>
      <c r="X188" s="1009">
        <f>CA_discount_factors!U28*CA_insurance_cash_flows!$G188</f>
        <v>0</v>
      </c>
      <c r="Y188" s="1009">
        <f>CA_discount_factors!V28*CA_insurance_cash_flows!$G188</f>
        <v>0</v>
      </c>
      <c r="Z188" s="1009">
        <f>CA_discount_factors!W28*CA_insurance_cash_flows!$G188</f>
        <v>0</v>
      </c>
      <c r="AA188" s="1009">
        <f>CA_discount_factors!X28*CA_insurance_cash_flows!$G188</f>
        <v>0</v>
      </c>
      <c r="AB188" s="1009">
        <f>CA_discount_factors!Y28*CA_insurance_cash_flows!$G188</f>
        <v>0</v>
      </c>
      <c r="AC188" s="1009">
        <f>CA_discount_factors!Z28*CA_insurance_cash_flows!$G188</f>
        <v>0</v>
      </c>
      <c r="AD188" s="1009">
        <f>CA_discount_factors!AA28*CA_insurance_cash_flows!$G188</f>
        <v>0</v>
      </c>
      <c r="AE188" s="1009">
        <f>CA_discount_factors!AB28*CA_insurance_cash_flows!$G188</f>
        <v>0</v>
      </c>
      <c r="AF188" s="1009">
        <f>CA_discount_factors!AC28*CA_insurance_cash_flows!$G188</f>
        <v>0</v>
      </c>
      <c r="AG188" s="1009">
        <f>CA_discount_factors!AD28*CA_insurance_cash_flows!$G188</f>
        <v>0</v>
      </c>
      <c r="AH188" s="1009">
        <f>CA_discount_factors!AE28*CA_insurance_cash_flows!$G188</f>
        <v>0</v>
      </c>
      <c r="AI188" s="1009">
        <f>CA_discount_factors!AF28*CA_insurance_cash_flows!$G188</f>
        <v>0</v>
      </c>
      <c r="AJ188" s="1009">
        <f>CA_discount_factors!AG28*CA_insurance_cash_flows!$G188</f>
        <v>0</v>
      </c>
      <c r="AK188" s="1009">
        <f>CA_discount_factors!AH28*CA_insurance_cash_flows!$G188</f>
        <v>0</v>
      </c>
      <c r="AL188" s="1009">
        <f>CA_discount_factors!AI28*CA_insurance_cash_flows!$G188</f>
        <v>0</v>
      </c>
      <c r="AM188" s="1009">
        <f>CA_discount_factors!AJ28*CA_insurance_cash_flows!$G188</f>
        <v>0</v>
      </c>
      <c r="AN188" s="1009">
        <f>CA_discount_factors!AK28*CA_insurance_cash_flows!$G188</f>
        <v>0</v>
      </c>
      <c r="AO188" s="1009">
        <f>CA_discount_factors!AL28*CA_insurance_cash_flows!$G188</f>
        <v>0</v>
      </c>
      <c r="AP188" s="1009">
        <f>CA_discount_factors!AM28*CA_insurance_cash_flows!$G188</f>
        <v>0</v>
      </c>
      <c r="AQ188" s="1009">
        <f>CA_discount_factors!AN28*CA_insurance_cash_flows!$G188</f>
        <v>0</v>
      </c>
      <c r="AR188" s="1009">
        <f>CA_discount_factors!AO28*CA_insurance_cash_flows!$G188</f>
        <v>0</v>
      </c>
      <c r="AS188" s="1009">
        <f>CA_discount_factors!AP28*CA_insurance_cash_flows!$G188</f>
        <v>0</v>
      </c>
      <c r="AT188" s="1009">
        <f>CA_discount_factors!AQ28*CA_insurance_cash_flows!$G188</f>
        <v>0</v>
      </c>
      <c r="AU188" s="1009">
        <f>CA_discount_factors!AR28*CA_insurance_cash_flows!$G188</f>
        <v>0</v>
      </c>
      <c r="AV188" s="1009">
        <f>CA_discount_factors!AS28*CA_insurance_cash_flows!$G188</f>
        <v>0</v>
      </c>
      <c r="AW188" s="1009">
        <f>CA_discount_factors!AT28*CA_insurance_cash_flows!$G188</f>
        <v>0</v>
      </c>
      <c r="AX188" s="1009">
        <f>CA_discount_factors!AU28*CA_insurance_cash_flows!$G188</f>
        <v>0</v>
      </c>
      <c r="AY188" s="1009">
        <f>CA_discount_factors!AV28*CA_insurance_cash_flows!$G188</f>
        <v>0</v>
      </c>
      <c r="AZ188" s="1009">
        <f>CA_discount_factors!AW28*CA_insurance_cash_flows!$G188</f>
        <v>0</v>
      </c>
      <c r="BA188" s="1009">
        <f>CA_discount_factors!AX28*CA_insurance_cash_flows!$G188</f>
        <v>0</v>
      </c>
      <c r="BB188" s="1009">
        <f>CA_discount_factors!AY28*CA_insurance_cash_flows!$G188</f>
        <v>0</v>
      </c>
      <c r="BC188" s="1009">
        <f>CA_discount_factors!AZ28*CA_insurance_cash_flows!$G188</f>
        <v>0</v>
      </c>
      <c r="BD188" s="1009">
        <f>CA_discount_factors!BA28*CA_insurance_cash_flows!$G188</f>
        <v>0</v>
      </c>
      <c r="BE188" s="1009">
        <f>CA_discount_factors!BB28*CA_insurance_cash_flows!$G188</f>
        <v>0</v>
      </c>
      <c r="BF188" s="1009">
        <f>CA_discount_factors!BC28*CA_insurance_cash_flows!$G188</f>
        <v>0</v>
      </c>
      <c r="BG188" s="1013">
        <f>CA_discount_factors!BD28*CA_insurance_cash_flows!$G188</f>
        <v>0</v>
      </c>
    </row>
    <row r="189" spans="2:59" s="44" customFormat="1" x14ac:dyDescent="0.2">
      <c r="C189" s="513">
        <f t="shared" si="78"/>
        <v>13</v>
      </c>
      <c r="D189" s="211" t="str">
        <v/>
      </c>
      <c r="E189" s="683" t="str">
        <v/>
      </c>
      <c r="F189" s="679"/>
      <c r="G189" s="1011">
        <v>0</v>
      </c>
      <c r="H189" s="5"/>
      <c r="J189" s="1009">
        <f>CA_discount_factors!G29*CA_insurance_cash_flows!$G189</f>
        <v>0</v>
      </c>
      <c r="K189" s="1009">
        <f>CA_discount_factors!H29*CA_insurance_cash_flows!$G189</f>
        <v>0</v>
      </c>
      <c r="L189" s="1009">
        <f>CA_discount_factors!I29*CA_insurance_cash_flows!$G189</f>
        <v>0</v>
      </c>
      <c r="M189" s="1009">
        <f>CA_discount_factors!J29*CA_insurance_cash_flows!$G189</f>
        <v>0</v>
      </c>
      <c r="N189" s="1009">
        <f>CA_discount_factors!K29*CA_insurance_cash_flows!$G189</f>
        <v>0</v>
      </c>
      <c r="O189" s="1009">
        <f>CA_discount_factors!L29*CA_insurance_cash_flows!$G189</f>
        <v>0</v>
      </c>
      <c r="P189" s="1009">
        <f>CA_discount_factors!M29*CA_insurance_cash_flows!$G189</f>
        <v>0</v>
      </c>
      <c r="Q189" s="1009">
        <f>CA_discount_factors!N29*CA_insurance_cash_flows!$G189</f>
        <v>0</v>
      </c>
      <c r="R189" s="1009">
        <f>CA_discount_factors!O29*CA_insurance_cash_flows!$G189</f>
        <v>0</v>
      </c>
      <c r="S189" s="1009">
        <f>CA_discount_factors!P29*CA_insurance_cash_flows!$G189</f>
        <v>0</v>
      </c>
      <c r="T189" s="1009">
        <f>CA_discount_factors!Q29*CA_insurance_cash_flows!$G189</f>
        <v>0</v>
      </c>
      <c r="U189" s="1009">
        <f>CA_discount_factors!R29*CA_insurance_cash_flows!$G189</f>
        <v>0</v>
      </c>
      <c r="V189" s="1009">
        <f>CA_discount_factors!S29*CA_insurance_cash_flows!$G189</f>
        <v>0</v>
      </c>
      <c r="W189" s="1009">
        <f>CA_discount_factors!T29*CA_insurance_cash_flows!$G189</f>
        <v>0</v>
      </c>
      <c r="X189" s="1009">
        <f>CA_discount_factors!U29*CA_insurance_cash_flows!$G189</f>
        <v>0</v>
      </c>
      <c r="Y189" s="1009">
        <f>CA_discount_factors!V29*CA_insurance_cash_flows!$G189</f>
        <v>0</v>
      </c>
      <c r="Z189" s="1009">
        <f>CA_discount_factors!W29*CA_insurance_cash_flows!$G189</f>
        <v>0</v>
      </c>
      <c r="AA189" s="1009">
        <f>CA_discount_factors!X29*CA_insurance_cash_flows!$G189</f>
        <v>0</v>
      </c>
      <c r="AB189" s="1009">
        <f>CA_discount_factors!Y29*CA_insurance_cash_flows!$G189</f>
        <v>0</v>
      </c>
      <c r="AC189" s="1009">
        <f>CA_discount_factors!Z29*CA_insurance_cash_flows!$G189</f>
        <v>0</v>
      </c>
      <c r="AD189" s="1009">
        <f>CA_discount_factors!AA29*CA_insurance_cash_flows!$G189</f>
        <v>0</v>
      </c>
      <c r="AE189" s="1009">
        <f>CA_discount_factors!AB29*CA_insurance_cash_flows!$G189</f>
        <v>0</v>
      </c>
      <c r="AF189" s="1009">
        <f>CA_discount_factors!AC29*CA_insurance_cash_flows!$G189</f>
        <v>0</v>
      </c>
      <c r="AG189" s="1009">
        <f>CA_discount_factors!AD29*CA_insurance_cash_flows!$G189</f>
        <v>0</v>
      </c>
      <c r="AH189" s="1009">
        <f>CA_discount_factors!AE29*CA_insurance_cash_flows!$G189</f>
        <v>0</v>
      </c>
      <c r="AI189" s="1009">
        <f>CA_discount_factors!AF29*CA_insurance_cash_flows!$G189</f>
        <v>0</v>
      </c>
      <c r="AJ189" s="1009">
        <f>CA_discount_factors!AG29*CA_insurance_cash_flows!$G189</f>
        <v>0</v>
      </c>
      <c r="AK189" s="1009">
        <f>CA_discount_factors!AH29*CA_insurance_cash_flows!$G189</f>
        <v>0</v>
      </c>
      <c r="AL189" s="1009">
        <f>CA_discount_factors!AI29*CA_insurance_cash_flows!$G189</f>
        <v>0</v>
      </c>
      <c r="AM189" s="1009">
        <f>CA_discount_factors!AJ29*CA_insurance_cash_flows!$G189</f>
        <v>0</v>
      </c>
      <c r="AN189" s="1009">
        <f>CA_discount_factors!AK29*CA_insurance_cash_flows!$G189</f>
        <v>0</v>
      </c>
      <c r="AO189" s="1009">
        <f>CA_discount_factors!AL29*CA_insurance_cash_flows!$G189</f>
        <v>0</v>
      </c>
      <c r="AP189" s="1009">
        <f>CA_discount_factors!AM29*CA_insurance_cash_flows!$G189</f>
        <v>0</v>
      </c>
      <c r="AQ189" s="1009">
        <f>CA_discount_factors!AN29*CA_insurance_cash_flows!$G189</f>
        <v>0</v>
      </c>
      <c r="AR189" s="1009">
        <f>CA_discount_factors!AO29*CA_insurance_cash_flows!$G189</f>
        <v>0</v>
      </c>
      <c r="AS189" s="1009">
        <f>CA_discount_factors!AP29*CA_insurance_cash_flows!$G189</f>
        <v>0</v>
      </c>
      <c r="AT189" s="1009">
        <f>CA_discount_factors!AQ29*CA_insurance_cash_flows!$G189</f>
        <v>0</v>
      </c>
      <c r="AU189" s="1009">
        <f>CA_discount_factors!AR29*CA_insurance_cash_flows!$G189</f>
        <v>0</v>
      </c>
      <c r="AV189" s="1009">
        <f>CA_discount_factors!AS29*CA_insurance_cash_flows!$G189</f>
        <v>0</v>
      </c>
      <c r="AW189" s="1009">
        <f>CA_discount_factors!AT29*CA_insurance_cash_flows!$G189</f>
        <v>0</v>
      </c>
      <c r="AX189" s="1009">
        <f>CA_discount_factors!AU29*CA_insurance_cash_flows!$G189</f>
        <v>0</v>
      </c>
      <c r="AY189" s="1009">
        <f>CA_discount_factors!AV29*CA_insurance_cash_flows!$G189</f>
        <v>0</v>
      </c>
      <c r="AZ189" s="1009">
        <f>CA_discount_factors!AW29*CA_insurance_cash_flows!$G189</f>
        <v>0</v>
      </c>
      <c r="BA189" s="1009">
        <f>CA_discount_factors!AX29*CA_insurance_cash_flows!$G189</f>
        <v>0</v>
      </c>
      <c r="BB189" s="1009">
        <f>CA_discount_factors!AY29*CA_insurance_cash_flows!$G189</f>
        <v>0</v>
      </c>
      <c r="BC189" s="1009">
        <f>CA_discount_factors!AZ29*CA_insurance_cash_flows!$G189</f>
        <v>0</v>
      </c>
      <c r="BD189" s="1009">
        <f>CA_discount_factors!BA29*CA_insurance_cash_flows!$G189</f>
        <v>0</v>
      </c>
      <c r="BE189" s="1009">
        <f>CA_discount_factors!BB29*CA_insurance_cash_flows!$G189</f>
        <v>0</v>
      </c>
      <c r="BF189" s="1009">
        <f>CA_discount_factors!BC29*CA_insurance_cash_flows!$G189</f>
        <v>0</v>
      </c>
      <c r="BG189" s="1013">
        <f>CA_discount_factors!BD29*CA_insurance_cash_flows!$G189</f>
        <v>0</v>
      </c>
    </row>
    <row r="190" spans="2:59" s="44" customFormat="1" x14ac:dyDescent="0.2">
      <c r="C190" s="513">
        <f t="shared" si="78"/>
        <v>14</v>
      </c>
      <c r="D190" s="211" t="str">
        <v/>
      </c>
      <c r="E190" s="683" t="str">
        <v/>
      </c>
      <c r="F190" s="679"/>
      <c r="G190" s="1011">
        <v>0</v>
      </c>
      <c r="H190" s="5"/>
      <c r="J190" s="1009">
        <f>CA_discount_factors!G30*CA_insurance_cash_flows!$G190</f>
        <v>0</v>
      </c>
      <c r="K190" s="1009">
        <f>CA_discount_factors!H30*CA_insurance_cash_flows!$G190</f>
        <v>0</v>
      </c>
      <c r="L190" s="1009">
        <f>CA_discount_factors!I30*CA_insurance_cash_flows!$G190</f>
        <v>0</v>
      </c>
      <c r="M190" s="1009">
        <f>CA_discount_factors!J30*CA_insurance_cash_flows!$G190</f>
        <v>0</v>
      </c>
      <c r="N190" s="1009">
        <f>CA_discount_factors!K30*CA_insurance_cash_flows!$G190</f>
        <v>0</v>
      </c>
      <c r="O190" s="1009">
        <f>CA_discount_factors!L30*CA_insurance_cash_flows!$G190</f>
        <v>0</v>
      </c>
      <c r="P190" s="1009">
        <f>CA_discount_factors!M30*CA_insurance_cash_flows!$G190</f>
        <v>0</v>
      </c>
      <c r="Q190" s="1009">
        <f>CA_discount_factors!N30*CA_insurance_cash_flows!$G190</f>
        <v>0</v>
      </c>
      <c r="R190" s="1009">
        <f>CA_discount_factors!O30*CA_insurance_cash_flows!$G190</f>
        <v>0</v>
      </c>
      <c r="S190" s="1009">
        <f>CA_discount_factors!P30*CA_insurance_cash_flows!$G190</f>
        <v>0</v>
      </c>
      <c r="T190" s="1009">
        <f>CA_discount_factors!Q30*CA_insurance_cash_flows!$G190</f>
        <v>0</v>
      </c>
      <c r="U190" s="1009">
        <f>CA_discount_factors!R30*CA_insurance_cash_flows!$G190</f>
        <v>0</v>
      </c>
      <c r="V190" s="1009">
        <f>CA_discount_factors!S30*CA_insurance_cash_flows!$G190</f>
        <v>0</v>
      </c>
      <c r="W190" s="1009">
        <f>CA_discount_factors!T30*CA_insurance_cash_flows!$G190</f>
        <v>0</v>
      </c>
      <c r="X190" s="1009">
        <f>CA_discount_factors!U30*CA_insurance_cash_flows!$G190</f>
        <v>0</v>
      </c>
      <c r="Y190" s="1009">
        <f>CA_discount_factors!V30*CA_insurance_cash_flows!$G190</f>
        <v>0</v>
      </c>
      <c r="Z190" s="1009">
        <f>CA_discount_factors!W30*CA_insurance_cash_flows!$G190</f>
        <v>0</v>
      </c>
      <c r="AA190" s="1009">
        <f>CA_discount_factors!X30*CA_insurance_cash_flows!$G190</f>
        <v>0</v>
      </c>
      <c r="AB190" s="1009">
        <f>CA_discount_factors!Y30*CA_insurance_cash_flows!$G190</f>
        <v>0</v>
      </c>
      <c r="AC190" s="1009">
        <f>CA_discount_factors!Z30*CA_insurance_cash_flows!$G190</f>
        <v>0</v>
      </c>
      <c r="AD190" s="1009">
        <f>CA_discount_factors!AA30*CA_insurance_cash_flows!$G190</f>
        <v>0</v>
      </c>
      <c r="AE190" s="1009">
        <f>CA_discount_factors!AB30*CA_insurance_cash_flows!$G190</f>
        <v>0</v>
      </c>
      <c r="AF190" s="1009">
        <f>CA_discount_factors!AC30*CA_insurance_cash_flows!$G190</f>
        <v>0</v>
      </c>
      <c r="AG190" s="1009">
        <f>CA_discount_factors!AD30*CA_insurance_cash_flows!$G190</f>
        <v>0</v>
      </c>
      <c r="AH190" s="1009">
        <f>CA_discount_factors!AE30*CA_insurance_cash_flows!$G190</f>
        <v>0</v>
      </c>
      <c r="AI190" s="1009">
        <f>CA_discount_factors!AF30*CA_insurance_cash_flows!$G190</f>
        <v>0</v>
      </c>
      <c r="AJ190" s="1009">
        <f>CA_discount_factors!AG30*CA_insurance_cash_flows!$G190</f>
        <v>0</v>
      </c>
      <c r="AK190" s="1009">
        <f>CA_discount_factors!AH30*CA_insurance_cash_flows!$G190</f>
        <v>0</v>
      </c>
      <c r="AL190" s="1009">
        <f>CA_discount_factors!AI30*CA_insurance_cash_flows!$G190</f>
        <v>0</v>
      </c>
      <c r="AM190" s="1009">
        <f>CA_discount_factors!AJ30*CA_insurance_cash_flows!$G190</f>
        <v>0</v>
      </c>
      <c r="AN190" s="1009">
        <f>CA_discount_factors!AK30*CA_insurance_cash_flows!$G190</f>
        <v>0</v>
      </c>
      <c r="AO190" s="1009">
        <f>CA_discount_factors!AL30*CA_insurance_cash_flows!$G190</f>
        <v>0</v>
      </c>
      <c r="AP190" s="1009">
        <f>CA_discount_factors!AM30*CA_insurance_cash_flows!$G190</f>
        <v>0</v>
      </c>
      <c r="AQ190" s="1009">
        <f>CA_discount_factors!AN30*CA_insurance_cash_flows!$G190</f>
        <v>0</v>
      </c>
      <c r="AR190" s="1009">
        <f>CA_discount_factors!AO30*CA_insurance_cash_flows!$G190</f>
        <v>0</v>
      </c>
      <c r="AS190" s="1009">
        <f>CA_discount_factors!AP30*CA_insurance_cash_flows!$G190</f>
        <v>0</v>
      </c>
      <c r="AT190" s="1009">
        <f>CA_discount_factors!AQ30*CA_insurance_cash_flows!$G190</f>
        <v>0</v>
      </c>
      <c r="AU190" s="1009">
        <f>CA_discount_factors!AR30*CA_insurance_cash_flows!$G190</f>
        <v>0</v>
      </c>
      <c r="AV190" s="1009">
        <f>CA_discount_factors!AS30*CA_insurance_cash_flows!$G190</f>
        <v>0</v>
      </c>
      <c r="AW190" s="1009">
        <f>CA_discount_factors!AT30*CA_insurance_cash_flows!$G190</f>
        <v>0</v>
      </c>
      <c r="AX190" s="1009">
        <f>CA_discount_factors!AU30*CA_insurance_cash_flows!$G190</f>
        <v>0</v>
      </c>
      <c r="AY190" s="1009">
        <f>CA_discount_factors!AV30*CA_insurance_cash_flows!$G190</f>
        <v>0</v>
      </c>
      <c r="AZ190" s="1009">
        <f>CA_discount_factors!AW30*CA_insurance_cash_flows!$G190</f>
        <v>0</v>
      </c>
      <c r="BA190" s="1009">
        <f>CA_discount_factors!AX30*CA_insurance_cash_flows!$G190</f>
        <v>0</v>
      </c>
      <c r="BB190" s="1009">
        <f>CA_discount_factors!AY30*CA_insurance_cash_flows!$G190</f>
        <v>0</v>
      </c>
      <c r="BC190" s="1009">
        <f>CA_discount_factors!AZ30*CA_insurance_cash_flows!$G190</f>
        <v>0</v>
      </c>
      <c r="BD190" s="1009">
        <f>CA_discount_factors!BA30*CA_insurance_cash_flows!$G190</f>
        <v>0</v>
      </c>
      <c r="BE190" s="1009">
        <f>CA_discount_factors!BB30*CA_insurance_cash_flows!$G190</f>
        <v>0</v>
      </c>
      <c r="BF190" s="1009">
        <f>CA_discount_factors!BC30*CA_insurance_cash_flows!$G190</f>
        <v>0</v>
      </c>
      <c r="BG190" s="1013">
        <f>CA_discount_factors!BD30*CA_insurance_cash_flows!$G190</f>
        <v>0</v>
      </c>
    </row>
    <row r="191" spans="2:59" s="44" customFormat="1" x14ac:dyDescent="0.2">
      <c r="C191" s="513">
        <f t="shared" si="78"/>
        <v>15</v>
      </c>
      <c r="D191" s="211" t="str">
        <v/>
      </c>
      <c r="E191" s="683" t="str">
        <v/>
      </c>
      <c r="F191" s="679"/>
      <c r="G191" s="1011">
        <v>0</v>
      </c>
      <c r="H191" s="5"/>
      <c r="J191" s="1009">
        <f>CA_discount_factors!G31*CA_insurance_cash_flows!$G191</f>
        <v>0</v>
      </c>
      <c r="K191" s="1009">
        <f>CA_discount_factors!H31*CA_insurance_cash_flows!$G191</f>
        <v>0</v>
      </c>
      <c r="L191" s="1009">
        <f>CA_discount_factors!I31*CA_insurance_cash_flows!$G191</f>
        <v>0</v>
      </c>
      <c r="M191" s="1009">
        <f>CA_discount_factors!J31*CA_insurance_cash_flows!$G191</f>
        <v>0</v>
      </c>
      <c r="N191" s="1009">
        <f>CA_discount_factors!K31*CA_insurance_cash_flows!$G191</f>
        <v>0</v>
      </c>
      <c r="O191" s="1009">
        <f>CA_discount_factors!L31*CA_insurance_cash_flows!$G191</f>
        <v>0</v>
      </c>
      <c r="P191" s="1009">
        <f>CA_discount_factors!M31*CA_insurance_cash_flows!$G191</f>
        <v>0</v>
      </c>
      <c r="Q191" s="1009">
        <f>CA_discount_factors!N31*CA_insurance_cash_flows!$G191</f>
        <v>0</v>
      </c>
      <c r="R191" s="1009">
        <f>CA_discount_factors!O31*CA_insurance_cash_flows!$G191</f>
        <v>0</v>
      </c>
      <c r="S191" s="1009">
        <f>CA_discount_factors!P31*CA_insurance_cash_flows!$G191</f>
        <v>0</v>
      </c>
      <c r="T191" s="1009">
        <f>CA_discount_factors!Q31*CA_insurance_cash_flows!$G191</f>
        <v>0</v>
      </c>
      <c r="U191" s="1009">
        <f>CA_discount_factors!R31*CA_insurance_cash_flows!$G191</f>
        <v>0</v>
      </c>
      <c r="V191" s="1009">
        <f>CA_discount_factors!S31*CA_insurance_cash_flows!$G191</f>
        <v>0</v>
      </c>
      <c r="W191" s="1009">
        <f>CA_discount_factors!T31*CA_insurance_cash_flows!$G191</f>
        <v>0</v>
      </c>
      <c r="X191" s="1009">
        <f>CA_discount_factors!U31*CA_insurance_cash_flows!$G191</f>
        <v>0</v>
      </c>
      <c r="Y191" s="1009">
        <f>CA_discount_factors!V31*CA_insurance_cash_flows!$G191</f>
        <v>0</v>
      </c>
      <c r="Z191" s="1009">
        <f>CA_discount_factors!W31*CA_insurance_cash_flows!$G191</f>
        <v>0</v>
      </c>
      <c r="AA191" s="1009">
        <f>CA_discount_factors!X31*CA_insurance_cash_flows!$G191</f>
        <v>0</v>
      </c>
      <c r="AB191" s="1009">
        <f>CA_discount_factors!Y31*CA_insurance_cash_flows!$G191</f>
        <v>0</v>
      </c>
      <c r="AC191" s="1009">
        <f>CA_discount_factors!Z31*CA_insurance_cash_flows!$G191</f>
        <v>0</v>
      </c>
      <c r="AD191" s="1009">
        <f>CA_discount_factors!AA31*CA_insurance_cash_flows!$G191</f>
        <v>0</v>
      </c>
      <c r="AE191" s="1009">
        <f>CA_discount_factors!AB31*CA_insurance_cash_flows!$G191</f>
        <v>0</v>
      </c>
      <c r="AF191" s="1009">
        <f>CA_discount_factors!AC31*CA_insurance_cash_flows!$G191</f>
        <v>0</v>
      </c>
      <c r="AG191" s="1009">
        <f>CA_discount_factors!AD31*CA_insurance_cash_flows!$G191</f>
        <v>0</v>
      </c>
      <c r="AH191" s="1009">
        <f>CA_discount_factors!AE31*CA_insurance_cash_flows!$G191</f>
        <v>0</v>
      </c>
      <c r="AI191" s="1009">
        <f>CA_discount_factors!AF31*CA_insurance_cash_flows!$G191</f>
        <v>0</v>
      </c>
      <c r="AJ191" s="1009">
        <f>CA_discount_factors!AG31*CA_insurance_cash_flows!$G191</f>
        <v>0</v>
      </c>
      <c r="AK191" s="1009">
        <f>CA_discount_factors!AH31*CA_insurance_cash_flows!$G191</f>
        <v>0</v>
      </c>
      <c r="AL191" s="1009">
        <f>CA_discount_factors!AI31*CA_insurance_cash_flows!$G191</f>
        <v>0</v>
      </c>
      <c r="AM191" s="1009">
        <f>CA_discount_factors!AJ31*CA_insurance_cash_flows!$G191</f>
        <v>0</v>
      </c>
      <c r="AN191" s="1009">
        <f>CA_discount_factors!AK31*CA_insurance_cash_flows!$G191</f>
        <v>0</v>
      </c>
      <c r="AO191" s="1009">
        <f>CA_discount_factors!AL31*CA_insurance_cash_flows!$G191</f>
        <v>0</v>
      </c>
      <c r="AP191" s="1009">
        <f>CA_discount_factors!AM31*CA_insurance_cash_flows!$G191</f>
        <v>0</v>
      </c>
      <c r="AQ191" s="1009">
        <f>CA_discount_factors!AN31*CA_insurance_cash_flows!$G191</f>
        <v>0</v>
      </c>
      <c r="AR191" s="1009">
        <f>CA_discount_factors!AO31*CA_insurance_cash_flows!$G191</f>
        <v>0</v>
      </c>
      <c r="AS191" s="1009">
        <f>CA_discount_factors!AP31*CA_insurance_cash_flows!$G191</f>
        <v>0</v>
      </c>
      <c r="AT191" s="1009">
        <f>CA_discount_factors!AQ31*CA_insurance_cash_flows!$G191</f>
        <v>0</v>
      </c>
      <c r="AU191" s="1009">
        <f>CA_discount_factors!AR31*CA_insurance_cash_flows!$G191</f>
        <v>0</v>
      </c>
      <c r="AV191" s="1009">
        <f>CA_discount_factors!AS31*CA_insurance_cash_flows!$G191</f>
        <v>0</v>
      </c>
      <c r="AW191" s="1009">
        <f>CA_discount_factors!AT31*CA_insurance_cash_flows!$G191</f>
        <v>0</v>
      </c>
      <c r="AX191" s="1009">
        <f>CA_discount_factors!AU31*CA_insurance_cash_flows!$G191</f>
        <v>0</v>
      </c>
      <c r="AY191" s="1009">
        <f>CA_discount_factors!AV31*CA_insurance_cash_flows!$G191</f>
        <v>0</v>
      </c>
      <c r="AZ191" s="1009">
        <f>CA_discount_factors!AW31*CA_insurance_cash_flows!$G191</f>
        <v>0</v>
      </c>
      <c r="BA191" s="1009">
        <f>CA_discount_factors!AX31*CA_insurance_cash_flows!$G191</f>
        <v>0</v>
      </c>
      <c r="BB191" s="1009">
        <f>CA_discount_factors!AY31*CA_insurance_cash_flows!$G191</f>
        <v>0</v>
      </c>
      <c r="BC191" s="1009">
        <f>CA_discount_factors!AZ31*CA_insurance_cash_flows!$G191</f>
        <v>0</v>
      </c>
      <c r="BD191" s="1009">
        <f>CA_discount_factors!BA31*CA_insurance_cash_flows!$G191</f>
        <v>0</v>
      </c>
      <c r="BE191" s="1009">
        <f>CA_discount_factors!BB31*CA_insurance_cash_flows!$G191</f>
        <v>0</v>
      </c>
      <c r="BF191" s="1009">
        <f>CA_discount_factors!BC31*CA_insurance_cash_flows!$G191</f>
        <v>0</v>
      </c>
      <c r="BG191" s="1013">
        <f>CA_discount_factors!BD31*CA_insurance_cash_flows!$G191</f>
        <v>0</v>
      </c>
    </row>
    <row r="192" spans="2:59" s="44" customFormat="1" x14ac:dyDescent="0.2">
      <c r="C192" s="513">
        <f t="shared" si="78"/>
        <v>16</v>
      </c>
      <c r="D192" s="211" t="str">
        <v/>
      </c>
      <c r="E192" s="683" t="str">
        <v/>
      </c>
      <c r="F192" s="679"/>
      <c r="G192" s="1011">
        <v>0</v>
      </c>
      <c r="H192" s="5"/>
      <c r="J192" s="1009">
        <f>CA_discount_factors!G32*CA_insurance_cash_flows!$G192</f>
        <v>0</v>
      </c>
      <c r="K192" s="1009">
        <f>CA_discount_factors!H32*CA_insurance_cash_flows!$G192</f>
        <v>0</v>
      </c>
      <c r="L192" s="1009">
        <f>CA_discount_factors!I32*CA_insurance_cash_flows!$G192</f>
        <v>0</v>
      </c>
      <c r="M192" s="1009">
        <f>CA_discount_factors!J32*CA_insurance_cash_flows!$G192</f>
        <v>0</v>
      </c>
      <c r="N192" s="1009">
        <f>CA_discount_factors!K32*CA_insurance_cash_flows!$G192</f>
        <v>0</v>
      </c>
      <c r="O192" s="1009">
        <f>CA_discount_factors!L32*CA_insurance_cash_flows!$G192</f>
        <v>0</v>
      </c>
      <c r="P192" s="1009">
        <f>CA_discount_factors!M32*CA_insurance_cash_flows!$G192</f>
        <v>0</v>
      </c>
      <c r="Q192" s="1009">
        <f>CA_discount_factors!N32*CA_insurance_cash_flows!$G192</f>
        <v>0</v>
      </c>
      <c r="R192" s="1009">
        <f>CA_discount_factors!O32*CA_insurance_cash_flows!$G192</f>
        <v>0</v>
      </c>
      <c r="S192" s="1009">
        <f>CA_discount_factors!P32*CA_insurance_cash_flows!$G192</f>
        <v>0</v>
      </c>
      <c r="T192" s="1009">
        <f>CA_discount_factors!Q32*CA_insurance_cash_flows!$G192</f>
        <v>0</v>
      </c>
      <c r="U192" s="1009">
        <f>CA_discount_factors!R32*CA_insurance_cash_flows!$G192</f>
        <v>0</v>
      </c>
      <c r="V192" s="1009">
        <f>CA_discount_factors!S32*CA_insurance_cash_flows!$G192</f>
        <v>0</v>
      </c>
      <c r="W192" s="1009">
        <f>CA_discount_factors!T32*CA_insurance_cash_flows!$G192</f>
        <v>0</v>
      </c>
      <c r="X192" s="1009">
        <f>CA_discount_factors!U32*CA_insurance_cash_flows!$G192</f>
        <v>0</v>
      </c>
      <c r="Y192" s="1009">
        <f>CA_discount_factors!V32*CA_insurance_cash_flows!$G192</f>
        <v>0</v>
      </c>
      <c r="Z192" s="1009">
        <f>CA_discount_factors!W32*CA_insurance_cash_flows!$G192</f>
        <v>0</v>
      </c>
      <c r="AA192" s="1009">
        <f>CA_discount_factors!X32*CA_insurance_cash_flows!$G192</f>
        <v>0</v>
      </c>
      <c r="AB192" s="1009">
        <f>CA_discount_factors!Y32*CA_insurance_cash_flows!$G192</f>
        <v>0</v>
      </c>
      <c r="AC192" s="1009">
        <f>CA_discount_factors!Z32*CA_insurance_cash_flows!$G192</f>
        <v>0</v>
      </c>
      <c r="AD192" s="1009">
        <f>CA_discount_factors!AA32*CA_insurance_cash_flows!$G192</f>
        <v>0</v>
      </c>
      <c r="AE192" s="1009">
        <f>CA_discount_factors!AB32*CA_insurance_cash_flows!$G192</f>
        <v>0</v>
      </c>
      <c r="AF192" s="1009">
        <f>CA_discount_factors!AC32*CA_insurance_cash_flows!$G192</f>
        <v>0</v>
      </c>
      <c r="AG192" s="1009">
        <f>CA_discount_factors!AD32*CA_insurance_cash_flows!$G192</f>
        <v>0</v>
      </c>
      <c r="AH192" s="1009">
        <f>CA_discount_factors!AE32*CA_insurance_cash_flows!$G192</f>
        <v>0</v>
      </c>
      <c r="AI192" s="1009">
        <f>CA_discount_factors!AF32*CA_insurance_cash_flows!$G192</f>
        <v>0</v>
      </c>
      <c r="AJ192" s="1009">
        <f>CA_discount_factors!AG32*CA_insurance_cash_flows!$G192</f>
        <v>0</v>
      </c>
      <c r="AK192" s="1009">
        <f>CA_discount_factors!AH32*CA_insurance_cash_flows!$G192</f>
        <v>0</v>
      </c>
      <c r="AL192" s="1009">
        <f>CA_discount_factors!AI32*CA_insurance_cash_flows!$G192</f>
        <v>0</v>
      </c>
      <c r="AM192" s="1009">
        <f>CA_discount_factors!AJ32*CA_insurance_cash_flows!$G192</f>
        <v>0</v>
      </c>
      <c r="AN192" s="1009">
        <f>CA_discount_factors!AK32*CA_insurance_cash_flows!$G192</f>
        <v>0</v>
      </c>
      <c r="AO192" s="1009">
        <f>CA_discount_factors!AL32*CA_insurance_cash_flows!$G192</f>
        <v>0</v>
      </c>
      <c r="AP192" s="1009">
        <f>CA_discount_factors!AM32*CA_insurance_cash_flows!$G192</f>
        <v>0</v>
      </c>
      <c r="AQ192" s="1009">
        <f>CA_discount_factors!AN32*CA_insurance_cash_flows!$G192</f>
        <v>0</v>
      </c>
      <c r="AR192" s="1009">
        <f>CA_discount_factors!AO32*CA_insurance_cash_flows!$G192</f>
        <v>0</v>
      </c>
      <c r="AS192" s="1009">
        <f>CA_discount_factors!AP32*CA_insurance_cash_flows!$G192</f>
        <v>0</v>
      </c>
      <c r="AT192" s="1009">
        <f>CA_discount_factors!AQ32*CA_insurance_cash_flows!$G192</f>
        <v>0</v>
      </c>
      <c r="AU192" s="1009">
        <f>CA_discount_factors!AR32*CA_insurance_cash_flows!$G192</f>
        <v>0</v>
      </c>
      <c r="AV192" s="1009">
        <f>CA_discount_factors!AS32*CA_insurance_cash_flows!$G192</f>
        <v>0</v>
      </c>
      <c r="AW192" s="1009">
        <f>CA_discount_factors!AT32*CA_insurance_cash_flows!$G192</f>
        <v>0</v>
      </c>
      <c r="AX192" s="1009">
        <f>CA_discount_factors!AU32*CA_insurance_cash_flows!$G192</f>
        <v>0</v>
      </c>
      <c r="AY192" s="1009">
        <f>CA_discount_factors!AV32*CA_insurance_cash_flows!$G192</f>
        <v>0</v>
      </c>
      <c r="AZ192" s="1009">
        <f>CA_discount_factors!AW32*CA_insurance_cash_flows!$G192</f>
        <v>0</v>
      </c>
      <c r="BA192" s="1009">
        <f>CA_discount_factors!AX32*CA_insurance_cash_flows!$G192</f>
        <v>0</v>
      </c>
      <c r="BB192" s="1009">
        <f>CA_discount_factors!AY32*CA_insurance_cash_flows!$G192</f>
        <v>0</v>
      </c>
      <c r="BC192" s="1009">
        <f>CA_discount_factors!AZ32*CA_insurance_cash_flows!$G192</f>
        <v>0</v>
      </c>
      <c r="BD192" s="1009">
        <f>CA_discount_factors!BA32*CA_insurance_cash_flows!$G192</f>
        <v>0</v>
      </c>
      <c r="BE192" s="1009">
        <f>CA_discount_factors!BB32*CA_insurance_cash_flows!$G192</f>
        <v>0</v>
      </c>
      <c r="BF192" s="1009">
        <f>CA_discount_factors!BC32*CA_insurance_cash_flows!$G192</f>
        <v>0</v>
      </c>
      <c r="BG192" s="1013">
        <f>CA_discount_factors!BD32*CA_insurance_cash_flows!$G192</f>
        <v>0</v>
      </c>
    </row>
    <row r="193" spans="3:66" s="197" customFormat="1" x14ac:dyDescent="0.2">
      <c r="C193" s="513">
        <f t="shared" si="78"/>
        <v>17</v>
      </c>
      <c r="D193" s="211" t="str">
        <v/>
      </c>
      <c r="E193" s="683" t="str">
        <v/>
      </c>
      <c r="F193" s="679"/>
      <c r="G193" s="1011">
        <v>0</v>
      </c>
      <c r="H193" s="5"/>
      <c r="I193" s="44"/>
      <c r="J193" s="1009">
        <f>CA_discount_factors!G33*CA_insurance_cash_flows!$G193</f>
        <v>0</v>
      </c>
      <c r="K193" s="1009">
        <f>CA_discount_factors!H33*CA_insurance_cash_flows!$G193</f>
        <v>0</v>
      </c>
      <c r="L193" s="1009">
        <f>CA_discount_factors!I33*CA_insurance_cash_flows!$G193</f>
        <v>0</v>
      </c>
      <c r="M193" s="1009">
        <f>CA_discount_factors!J33*CA_insurance_cash_flows!$G193</f>
        <v>0</v>
      </c>
      <c r="N193" s="1009">
        <f>CA_discount_factors!K33*CA_insurance_cash_flows!$G193</f>
        <v>0</v>
      </c>
      <c r="O193" s="1009">
        <f>CA_discount_factors!L33*CA_insurance_cash_flows!$G193</f>
        <v>0</v>
      </c>
      <c r="P193" s="1009">
        <f>CA_discount_factors!M33*CA_insurance_cash_flows!$G193</f>
        <v>0</v>
      </c>
      <c r="Q193" s="1009">
        <f>CA_discount_factors!N33*CA_insurance_cash_flows!$G193</f>
        <v>0</v>
      </c>
      <c r="R193" s="1009">
        <f>CA_discount_factors!O33*CA_insurance_cash_flows!$G193</f>
        <v>0</v>
      </c>
      <c r="S193" s="1009">
        <f>CA_discount_factors!P33*CA_insurance_cash_flows!$G193</f>
        <v>0</v>
      </c>
      <c r="T193" s="1009">
        <f>CA_discount_factors!Q33*CA_insurance_cash_flows!$G193</f>
        <v>0</v>
      </c>
      <c r="U193" s="1009">
        <f>CA_discount_factors!R33*CA_insurance_cash_flows!$G193</f>
        <v>0</v>
      </c>
      <c r="V193" s="1009">
        <f>CA_discount_factors!S33*CA_insurance_cash_flows!$G193</f>
        <v>0</v>
      </c>
      <c r="W193" s="1009">
        <f>CA_discount_factors!T33*CA_insurance_cash_flows!$G193</f>
        <v>0</v>
      </c>
      <c r="X193" s="1009">
        <f>CA_discount_factors!U33*CA_insurance_cash_flows!$G193</f>
        <v>0</v>
      </c>
      <c r="Y193" s="1009">
        <f>CA_discount_factors!V33*CA_insurance_cash_flows!$G193</f>
        <v>0</v>
      </c>
      <c r="Z193" s="1009">
        <f>CA_discount_factors!W33*CA_insurance_cash_flows!$G193</f>
        <v>0</v>
      </c>
      <c r="AA193" s="1009">
        <f>CA_discount_factors!X33*CA_insurance_cash_flows!$G193</f>
        <v>0</v>
      </c>
      <c r="AB193" s="1009">
        <f>CA_discount_factors!Y33*CA_insurance_cash_flows!$G193</f>
        <v>0</v>
      </c>
      <c r="AC193" s="1009">
        <f>CA_discount_factors!Z33*CA_insurance_cash_flows!$G193</f>
        <v>0</v>
      </c>
      <c r="AD193" s="1009">
        <f>CA_discount_factors!AA33*CA_insurance_cash_flows!$G193</f>
        <v>0</v>
      </c>
      <c r="AE193" s="1009">
        <f>CA_discount_factors!AB33*CA_insurance_cash_flows!$G193</f>
        <v>0</v>
      </c>
      <c r="AF193" s="1009">
        <f>CA_discount_factors!AC33*CA_insurance_cash_flows!$G193</f>
        <v>0</v>
      </c>
      <c r="AG193" s="1009">
        <f>CA_discount_factors!AD33*CA_insurance_cash_flows!$G193</f>
        <v>0</v>
      </c>
      <c r="AH193" s="1009">
        <f>CA_discount_factors!AE33*CA_insurance_cash_flows!$G193</f>
        <v>0</v>
      </c>
      <c r="AI193" s="1009">
        <f>CA_discount_factors!AF33*CA_insurance_cash_flows!$G193</f>
        <v>0</v>
      </c>
      <c r="AJ193" s="1009">
        <f>CA_discount_factors!AG33*CA_insurance_cash_flows!$G193</f>
        <v>0</v>
      </c>
      <c r="AK193" s="1009">
        <f>CA_discount_factors!AH33*CA_insurance_cash_flows!$G193</f>
        <v>0</v>
      </c>
      <c r="AL193" s="1009">
        <f>CA_discount_factors!AI33*CA_insurance_cash_flows!$G193</f>
        <v>0</v>
      </c>
      <c r="AM193" s="1009">
        <f>CA_discount_factors!AJ33*CA_insurance_cash_flows!$G193</f>
        <v>0</v>
      </c>
      <c r="AN193" s="1009">
        <f>CA_discount_factors!AK33*CA_insurance_cash_flows!$G193</f>
        <v>0</v>
      </c>
      <c r="AO193" s="1009">
        <f>CA_discount_factors!AL33*CA_insurance_cash_flows!$G193</f>
        <v>0</v>
      </c>
      <c r="AP193" s="1009">
        <f>CA_discount_factors!AM33*CA_insurance_cash_flows!$G193</f>
        <v>0</v>
      </c>
      <c r="AQ193" s="1009">
        <f>CA_discount_factors!AN33*CA_insurance_cash_flows!$G193</f>
        <v>0</v>
      </c>
      <c r="AR193" s="1009">
        <f>CA_discount_factors!AO33*CA_insurance_cash_flows!$G193</f>
        <v>0</v>
      </c>
      <c r="AS193" s="1009">
        <f>CA_discount_factors!AP33*CA_insurance_cash_flows!$G193</f>
        <v>0</v>
      </c>
      <c r="AT193" s="1009">
        <f>CA_discount_factors!AQ33*CA_insurance_cash_flows!$G193</f>
        <v>0</v>
      </c>
      <c r="AU193" s="1009">
        <f>CA_discount_factors!AR33*CA_insurance_cash_flows!$G193</f>
        <v>0</v>
      </c>
      <c r="AV193" s="1009">
        <f>CA_discount_factors!AS33*CA_insurance_cash_flows!$G193</f>
        <v>0</v>
      </c>
      <c r="AW193" s="1009">
        <f>CA_discount_factors!AT33*CA_insurance_cash_flows!$G193</f>
        <v>0</v>
      </c>
      <c r="AX193" s="1009">
        <f>CA_discount_factors!AU33*CA_insurance_cash_flows!$G193</f>
        <v>0</v>
      </c>
      <c r="AY193" s="1009">
        <f>CA_discount_factors!AV33*CA_insurance_cash_flows!$G193</f>
        <v>0</v>
      </c>
      <c r="AZ193" s="1009">
        <f>CA_discount_factors!AW33*CA_insurance_cash_flows!$G193</f>
        <v>0</v>
      </c>
      <c r="BA193" s="1009">
        <f>CA_discount_factors!AX33*CA_insurance_cash_flows!$G193</f>
        <v>0</v>
      </c>
      <c r="BB193" s="1009">
        <f>CA_discount_factors!AY33*CA_insurance_cash_flows!$G193</f>
        <v>0</v>
      </c>
      <c r="BC193" s="1009">
        <f>CA_discount_factors!AZ33*CA_insurance_cash_flows!$G193</f>
        <v>0</v>
      </c>
      <c r="BD193" s="1009">
        <f>CA_discount_factors!BA33*CA_insurance_cash_flows!$G193</f>
        <v>0</v>
      </c>
      <c r="BE193" s="1009">
        <f>CA_discount_factors!BB33*CA_insurance_cash_flows!$G193</f>
        <v>0</v>
      </c>
      <c r="BF193" s="1009">
        <f>CA_discount_factors!BC33*CA_insurance_cash_flows!$G193</f>
        <v>0</v>
      </c>
      <c r="BG193" s="1013">
        <f>CA_discount_factors!BD33*CA_insurance_cash_flows!$G193</f>
        <v>0</v>
      </c>
      <c r="BH193" s="44"/>
      <c r="BI193" s="44"/>
      <c r="BJ193" s="44"/>
      <c r="BK193" s="44"/>
      <c r="BL193" s="44"/>
      <c r="BM193" s="44"/>
      <c r="BN193" s="44"/>
    </row>
    <row r="194" spans="3:66" s="44" customFormat="1" x14ac:dyDescent="0.2">
      <c r="C194" s="513">
        <f t="shared" si="78"/>
        <v>18</v>
      </c>
      <c r="D194" s="211" t="str">
        <v/>
      </c>
      <c r="E194" s="683" t="str">
        <v/>
      </c>
      <c r="F194" s="679"/>
      <c r="G194" s="1011">
        <v>0</v>
      </c>
      <c r="H194" s="5"/>
      <c r="J194" s="1009">
        <f>CA_discount_factors!G34*CA_insurance_cash_flows!$G194</f>
        <v>0</v>
      </c>
      <c r="K194" s="1009">
        <f>CA_discount_factors!H34*CA_insurance_cash_flows!$G194</f>
        <v>0</v>
      </c>
      <c r="L194" s="1009">
        <f>CA_discount_factors!I34*CA_insurance_cash_flows!$G194</f>
        <v>0</v>
      </c>
      <c r="M194" s="1009">
        <f>CA_discount_factors!J34*CA_insurance_cash_flows!$G194</f>
        <v>0</v>
      </c>
      <c r="N194" s="1009">
        <f>CA_discount_factors!K34*CA_insurance_cash_flows!$G194</f>
        <v>0</v>
      </c>
      <c r="O194" s="1009">
        <f>CA_discount_factors!L34*CA_insurance_cash_flows!$G194</f>
        <v>0</v>
      </c>
      <c r="P194" s="1009">
        <f>CA_discount_factors!M34*CA_insurance_cash_flows!$G194</f>
        <v>0</v>
      </c>
      <c r="Q194" s="1009">
        <f>CA_discount_factors!N34*CA_insurance_cash_flows!$G194</f>
        <v>0</v>
      </c>
      <c r="R194" s="1009">
        <f>CA_discount_factors!O34*CA_insurance_cash_flows!$G194</f>
        <v>0</v>
      </c>
      <c r="S194" s="1009">
        <f>CA_discount_factors!P34*CA_insurance_cash_flows!$G194</f>
        <v>0</v>
      </c>
      <c r="T194" s="1009">
        <f>CA_discount_factors!Q34*CA_insurance_cash_flows!$G194</f>
        <v>0</v>
      </c>
      <c r="U194" s="1009">
        <f>CA_discount_factors!R34*CA_insurance_cash_flows!$G194</f>
        <v>0</v>
      </c>
      <c r="V194" s="1009">
        <f>CA_discount_factors!S34*CA_insurance_cash_flows!$G194</f>
        <v>0</v>
      </c>
      <c r="W194" s="1009">
        <f>CA_discount_factors!T34*CA_insurance_cash_flows!$G194</f>
        <v>0</v>
      </c>
      <c r="X194" s="1009">
        <f>CA_discount_factors!U34*CA_insurance_cash_flows!$G194</f>
        <v>0</v>
      </c>
      <c r="Y194" s="1009">
        <f>CA_discount_factors!V34*CA_insurance_cash_flows!$G194</f>
        <v>0</v>
      </c>
      <c r="Z194" s="1009">
        <f>CA_discount_factors!W34*CA_insurance_cash_flows!$G194</f>
        <v>0</v>
      </c>
      <c r="AA194" s="1009">
        <f>CA_discount_factors!X34*CA_insurance_cash_flows!$G194</f>
        <v>0</v>
      </c>
      <c r="AB194" s="1009">
        <f>CA_discount_factors!Y34*CA_insurance_cash_flows!$G194</f>
        <v>0</v>
      </c>
      <c r="AC194" s="1009">
        <f>CA_discount_factors!Z34*CA_insurance_cash_flows!$G194</f>
        <v>0</v>
      </c>
      <c r="AD194" s="1009">
        <f>CA_discount_factors!AA34*CA_insurance_cash_flows!$G194</f>
        <v>0</v>
      </c>
      <c r="AE194" s="1009">
        <f>CA_discount_factors!AB34*CA_insurance_cash_flows!$G194</f>
        <v>0</v>
      </c>
      <c r="AF194" s="1009">
        <f>CA_discount_factors!AC34*CA_insurance_cash_flows!$G194</f>
        <v>0</v>
      </c>
      <c r="AG194" s="1009">
        <f>CA_discount_factors!AD34*CA_insurance_cash_flows!$G194</f>
        <v>0</v>
      </c>
      <c r="AH194" s="1009">
        <f>CA_discount_factors!AE34*CA_insurance_cash_flows!$G194</f>
        <v>0</v>
      </c>
      <c r="AI194" s="1009">
        <f>CA_discount_factors!AF34*CA_insurance_cash_flows!$G194</f>
        <v>0</v>
      </c>
      <c r="AJ194" s="1009">
        <f>CA_discount_factors!AG34*CA_insurance_cash_flows!$G194</f>
        <v>0</v>
      </c>
      <c r="AK194" s="1009">
        <f>CA_discount_factors!AH34*CA_insurance_cash_flows!$G194</f>
        <v>0</v>
      </c>
      <c r="AL194" s="1009">
        <f>CA_discount_factors!AI34*CA_insurance_cash_flows!$G194</f>
        <v>0</v>
      </c>
      <c r="AM194" s="1009">
        <f>CA_discount_factors!AJ34*CA_insurance_cash_flows!$G194</f>
        <v>0</v>
      </c>
      <c r="AN194" s="1009">
        <f>CA_discount_factors!AK34*CA_insurance_cash_flows!$G194</f>
        <v>0</v>
      </c>
      <c r="AO194" s="1009">
        <f>CA_discount_factors!AL34*CA_insurance_cash_flows!$G194</f>
        <v>0</v>
      </c>
      <c r="AP194" s="1009">
        <f>CA_discount_factors!AM34*CA_insurance_cash_flows!$G194</f>
        <v>0</v>
      </c>
      <c r="AQ194" s="1009">
        <f>CA_discount_factors!AN34*CA_insurance_cash_flows!$G194</f>
        <v>0</v>
      </c>
      <c r="AR194" s="1009">
        <f>CA_discount_factors!AO34*CA_insurance_cash_flows!$G194</f>
        <v>0</v>
      </c>
      <c r="AS194" s="1009">
        <f>CA_discount_factors!AP34*CA_insurance_cash_flows!$G194</f>
        <v>0</v>
      </c>
      <c r="AT194" s="1009">
        <f>CA_discount_factors!AQ34*CA_insurance_cash_flows!$G194</f>
        <v>0</v>
      </c>
      <c r="AU194" s="1009">
        <f>CA_discount_factors!AR34*CA_insurance_cash_flows!$G194</f>
        <v>0</v>
      </c>
      <c r="AV194" s="1009">
        <f>CA_discount_factors!AS34*CA_insurance_cash_flows!$G194</f>
        <v>0</v>
      </c>
      <c r="AW194" s="1009">
        <f>CA_discount_factors!AT34*CA_insurance_cash_flows!$G194</f>
        <v>0</v>
      </c>
      <c r="AX194" s="1009">
        <f>CA_discount_factors!AU34*CA_insurance_cash_flows!$G194</f>
        <v>0</v>
      </c>
      <c r="AY194" s="1009">
        <f>CA_discount_factors!AV34*CA_insurance_cash_flows!$G194</f>
        <v>0</v>
      </c>
      <c r="AZ194" s="1009">
        <f>CA_discount_factors!AW34*CA_insurance_cash_flows!$G194</f>
        <v>0</v>
      </c>
      <c r="BA194" s="1009">
        <f>CA_discount_factors!AX34*CA_insurance_cash_flows!$G194</f>
        <v>0</v>
      </c>
      <c r="BB194" s="1009">
        <f>CA_discount_factors!AY34*CA_insurance_cash_flows!$G194</f>
        <v>0</v>
      </c>
      <c r="BC194" s="1009">
        <f>CA_discount_factors!AZ34*CA_insurance_cash_flows!$G194</f>
        <v>0</v>
      </c>
      <c r="BD194" s="1009">
        <f>CA_discount_factors!BA34*CA_insurance_cash_flows!$G194</f>
        <v>0</v>
      </c>
      <c r="BE194" s="1009">
        <f>CA_discount_factors!BB34*CA_insurance_cash_flows!$G194</f>
        <v>0</v>
      </c>
      <c r="BF194" s="1009">
        <f>CA_discount_factors!BC34*CA_insurance_cash_flows!$G194</f>
        <v>0</v>
      </c>
      <c r="BG194" s="1013">
        <f>CA_discount_factors!BD34*CA_insurance_cash_flows!$G194</f>
        <v>0</v>
      </c>
    </row>
    <row r="195" spans="3:66" s="44" customFormat="1" x14ac:dyDescent="0.2">
      <c r="C195" s="513">
        <f t="shared" si="78"/>
        <v>19</v>
      </c>
      <c r="D195" s="211" t="str">
        <v/>
      </c>
      <c r="E195" s="683" t="str">
        <v/>
      </c>
      <c r="F195" s="679"/>
      <c r="G195" s="1011">
        <v>0</v>
      </c>
      <c r="H195" s="5"/>
      <c r="J195" s="1009">
        <f>CA_discount_factors!G35*CA_insurance_cash_flows!$G195</f>
        <v>0</v>
      </c>
      <c r="K195" s="1009">
        <f>CA_discount_factors!H35*CA_insurance_cash_flows!$G195</f>
        <v>0</v>
      </c>
      <c r="L195" s="1009">
        <f>CA_discount_factors!I35*CA_insurance_cash_flows!$G195</f>
        <v>0</v>
      </c>
      <c r="M195" s="1009">
        <f>CA_discount_factors!J35*CA_insurance_cash_flows!$G195</f>
        <v>0</v>
      </c>
      <c r="N195" s="1009">
        <f>CA_discount_factors!K35*CA_insurance_cash_flows!$G195</f>
        <v>0</v>
      </c>
      <c r="O195" s="1009">
        <f>CA_discount_factors!L35*CA_insurance_cash_flows!$G195</f>
        <v>0</v>
      </c>
      <c r="P195" s="1009">
        <f>CA_discount_factors!M35*CA_insurance_cash_flows!$G195</f>
        <v>0</v>
      </c>
      <c r="Q195" s="1009">
        <f>CA_discount_factors!N35*CA_insurance_cash_flows!$G195</f>
        <v>0</v>
      </c>
      <c r="R195" s="1009">
        <f>CA_discount_factors!O35*CA_insurance_cash_flows!$G195</f>
        <v>0</v>
      </c>
      <c r="S195" s="1009">
        <f>CA_discount_factors!P35*CA_insurance_cash_flows!$G195</f>
        <v>0</v>
      </c>
      <c r="T195" s="1009">
        <f>CA_discount_factors!Q35*CA_insurance_cash_flows!$G195</f>
        <v>0</v>
      </c>
      <c r="U195" s="1009">
        <f>CA_discount_factors!R35*CA_insurance_cash_flows!$G195</f>
        <v>0</v>
      </c>
      <c r="V195" s="1009">
        <f>CA_discount_factors!S35*CA_insurance_cash_flows!$G195</f>
        <v>0</v>
      </c>
      <c r="W195" s="1009">
        <f>CA_discount_factors!T35*CA_insurance_cash_flows!$G195</f>
        <v>0</v>
      </c>
      <c r="X195" s="1009">
        <f>CA_discount_factors!U35*CA_insurance_cash_flows!$G195</f>
        <v>0</v>
      </c>
      <c r="Y195" s="1009">
        <f>CA_discount_factors!V35*CA_insurance_cash_flows!$G195</f>
        <v>0</v>
      </c>
      <c r="Z195" s="1009">
        <f>CA_discount_factors!W35*CA_insurance_cash_flows!$G195</f>
        <v>0</v>
      </c>
      <c r="AA195" s="1009">
        <f>CA_discount_factors!X35*CA_insurance_cash_flows!$G195</f>
        <v>0</v>
      </c>
      <c r="AB195" s="1009">
        <f>CA_discount_factors!Y35*CA_insurance_cash_flows!$G195</f>
        <v>0</v>
      </c>
      <c r="AC195" s="1009">
        <f>CA_discount_factors!Z35*CA_insurance_cash_flows!$G195</f>
        <v>0</v>
      </c>
      <c r="AD195" s="1009">
        <f>CA_discount_factors!AA35*CA_insurance_cash_flows!$G195</f>
        <v>0</v>
      </c>
      <c r="AE195" s="1009">
        <f>CA_discount_factors!AB35*CA_insurance_cash_flows!$G195</f>
        <v>0</v>
      </c>
      <c r="AF195" s="1009">
        <f>CA_discount_factors!AC35*CA_insurance_cash_flows!$G195</f>
        <v>0</v>
      </c>
      <c r="AG195" s="1009">
        <f>CA_discount_factors!AD35*CA_insurance_cash_flows!$G195</f>
        <v>0</v>
      </c>
      <c r="AH195" s="1009">
        <f>CA_discount_factors!AE35*CA_insurance_cash_flows!$G195</f>
        <v>0</v>
      </c>
      <c r="AI195" s="1009">
        <f>CA_discount_factors!AF35*CA_insurance_cash_flows!$G195</f>
        <v>0</v>
      </c>
      <c r="AJ195" s="1009">
        <f>CA_discount_factors!AG35*CA_insurance_cash_flows!$G195</f>
        <v>0</v>
      </c>
      <c r="AK195" s="1009">
        <f>CA_discount_factors!AH35*CA_insurance_cash_flows!$G195</f>
        <v>0</v>
      </c>
      <c r="AL195" s="1009">
        <f>CA_discount_factors!AI35*CA_insurance_cash_flows!$G195</f>
        <v>0</v>
      </c>
      <c r="AM195" s="1009">
        <f>CA_discount_factors!AJ35*CA_insurance_cash_flows!$G195</f>
        <v>0</v>
      </c>
      <c r="AN195" s="1009">
        <f>CA_discount_factors!AK35*CA_insurance_cash_flows!$G195</f>
        <v>0</v>
      </c>
      <c r="AO195" s="1009">
        <f>CA_discount_factors!AL35*CA_insurance_cash_flows!$G195</f>
        <v>0</v>
      </c>
      <c r="AP195" s="1009">
        <f>CA_discount_factors!AM35*CA_insurance_cash_flows!$G195</f>
        <v>0</v>
      </c>
      <c r="AQ195" s="1009">
        <f>CA_discount_factors!AN35*CA_insurance_cash_flows!$G195</f>
        <v>0</v>
      </c>
      <c r="AR195" s="1009">
        <f>CA_discount_factors!AO35*CA_insurance_cash_flows!$G195</f>
        <v>0</v>
      </c>
      <c r="AS195" s="1009">
        <f>CA_discount_factors!AP35*CA_insurance_cash_flows!$G195</f>
        <v>0</v>
      </c>
      <c r="AT195" s="1009">
        <f>CA_discount_factors!AQ35*CA_insurance_cash_flows!$G195</f>
        <v>0</v>
      </c>
      <c r="AU195" s="1009">
        <f>CA_discount_factors!AR35*CA_insurance_cash_flows!$G195</f>
        <v>0</v>
      </c>
      <c r="AV195" s="1009">
        <f>CA_discount_factors!AS35*CA_insurance_cash_flows!$G195</f>
        <v>0</v>
      </c>
      <c r="AW195" s="1009">
        <f>CA_discount_factors!AT35*CA_insurance_cash_flows!$G195</f>
        <v>0</v>
      </c>
      <c r="AX195" s="1009">
        <f>CA_discount_factors!AU35*CA_insurance_cash_flows!$G195</f>
        <v>0</v>
      </c>
      <c r="AY195" s="1009">
        <f>CA_discount_factors!AV35*CA_insurance_cash_flows!$G195</f>
        <v>0</v>
      </c>
      <c r="AZ195" s="1009">
        <f>CA_discount_factors!AW35*CA_insurance_cash_flows!$G195</f>
        <v>0</v>
      </c>
      <c r="BA195" s="1009">
        <f>CA_discount_factors!AX35*CA_insurance_cash_flows!$G195</f>
        <v>0</v>
      </c>
      <c r="BB195" s="1009">
        <f>CA_discount_factors!AY35*CA_insurance_cash_flows!$G195</f>
        <v>0</v>
      </c>
      <c r="BC195" s="1009">
        <f>CA_discount_factors!AZ35*CA_insurance_cash_flows!$G195</f>
        <v>0</v>
      </c>
      <c r="BD195" s="1009">
        <f>CA_discount_factors!BA35*CA_insurance_cash_flows!$G195</f>
        <v>0</v>
      </c>
      <c r="BE195" s="1009">
        <f>CA_discount_factors!BB35*CA_insurance_cash_flows!$G195</f>
        <v>0</v>
      </c>
      <c r="BF195" s="1009">
        <f>CA_discount_factors!BC35*CA_insurance_cash_flows!$G195</f>
        <v>0</v>
      </c>
      <c r="BG195" s="1013">
        <f>CA_discount_factors!BD35*CA_insurance_cash_flows!$G195</f>
        <v>0</v>
      </c>
    </row>
    <row r="196" spans="3:66" s="44" customFormat="1" x14ac:dyDescent="0.2">
      <c r="C196" s="513">
        <f t="shared" si="78"/>
        <v>20</v>
      </c>
      <c r="D196" s="211" t="str">
        <v/>
      </c>
      <c r="E196" s="683" t="str">
        <v/>
      </c>
      <c r="F196" s="679"/>
      <c r="G196" s="1011">
        <v>0</v>
      </c>
      <c r="H196" s="5"/>
      <c r="J196" s="1009">
        <f>CA_discount_factors!G36*CA_insurance_cash_flows!$G196</f>
        <v>0</v>
      </c>
      <c r="K196" s="1009">
        <f>CA_discount_factors!H36*CA_insurance_cash_flows!$G196</f>
        <v>0</v>
      </c>
      <c r="L196" s="1009">
        <f>CA_discount_factors!I36*CA_insurance_cash_flows!$G196</f>
        <v>0</v>
      </c>
      <c r="M196" s="1009">
        <f>CA_discount_factors!J36*CA_insurance_cash_flows!$G196</f>
        <v>0</v>
      </c>
      <c r="N196" s="1009">
        <f>CA_discount_factors!K36*CA_insurance_cash_flows!$G196</f>
        <v>0</v>
      </c>
      <c r="O196" s="1009">
        <f>CA_discount_factors!L36*CA_insurance_cash_flows!$G196</f>
        <v>0</v>
      </c>
      <c r="P196" s="1009">
        <f>CA_discount_factors!M36*CA_insurance_cash_flows!$G196</f>
        <v>0</v>
      </c>
      <c r="Q196" s="1009">
        <f>CA_discount_factors!N36*CA_insurance_cash_flows!$G196</f>
        <v>0</v>
      </c>
      <c r="R196" s="1009">
        <f>CA_discount_factors!O36*CA_insurance_cash_flows!$G196</f>
        <v>0</v>
      </c>
      <c r="S196" s="1009">
        <f>CA_discount_factors!P36*CA_insurance_cash_flows!$G196</f>
        <v>0</v>
      </c>
      <c r="T196" s="1009">
        <f>CA_discount_factors!Q36*CA_insurance_cash_flows!$G196</f>
        <v>0</v>
      </c>
      <c r="U196" s="1009">
        <f>CA_discount_factors!R36*CA_insurance_cash_flows!$G196</f>
        <v>0</v>
      </c>
      <c r="V196" s="1009">
        <f>CA_discount_factors!S36*CA_insurance_cash_flows!$G196</f>
        <v>0</v>
      </c>
      <c r="W196" s="1009">
        <f>CA_discount_factors!T36*CA_insurance_cash_flows!$G196</f>
        <v>0</v>
      </c>
      <c r="X196" s="1009">
        <f>CA_discount_factors!U36*CA_insurance_cash_flows!$G196</f>
        <v>0</v>
      </c>
      <c r="Y196" s="1009">
        <f>CA_discount_factors!V36*CA_insurance_cash_flows!$G196</f>
        <v>0</v>
      </c>
      <c r="Z196" s="1009">
        <f>CA_discount_factors!W36*CA_insurance_cash_flows!$G196</f>
        <v>0</v>
      </c>
      <c r="AA196" s="1009">
        <f>CA_discount_factors!X36*CA_insurance_cash_flows!$G196</f>
        <v>0</v>
      </c>
      <c r="AB196" s="1009">
        <f>CA_discount_factors!Y36*CA_insurance_cash_flows!$G196</f>
        <v>0</v>
      </c>
      <c r="AC196" s="1009">
        <f>CA_discount_factors!Z36*CA_insurance_cash_flows!$G196</f>
        <v>0</v>
      </c>
      <c r="AD196" s="1009">
        <f>CA_discount_factors!AA36*CA_insurance_cash_flows!$G196</f>
        <v>0</v>
      </c>
      <c r="AE196" s="1009">
        <f>CA_discount_factors!AB36*CA_insurance_cash_flows!$G196</f>
        <v>0</v>
      </c>
      <c r="AF196" s="1009">
        <f>CA_discount_factors!AC36*CA_insurance_cash_flows!$G196</f>
        <v>0</v>
      </c>
      <c r="AG196" s="1009">
        <f>CA_discount_factors!AD36*CA_insurance_cash_flows!$G196</f>
        <v>0</v>
      </c>
      <c r="AH196" s="1009">
        <f>CA_discount_factors!AE36*CA_insurance_cash_flows!$G196</f>
        <v>0</v>
      </c>
      <c r="AI196" s="1009">
        <f>CA_discount_factors!AF36*CA_insurance_cash_flows!$G196</f>
        <v>0</v>
      </c>
      <c r="AJ196" s="1009">
        <f>CA_discount_factors!AG36*CA_insurance_cash_flows!$G196</f>
        <v>0</v>
      </c>
      <c r="AK196" s="1009">
        <f>CA_discount_factors!AH36*CA_insurance_cash_flows!$G196</f>
        <v>0</v>
      </c>
      <c r="AL196" s="1009">
        <f>CA_discount_factors!AI36*CA_insurance_cash_flows!$G196</f>
        <v>0</v>
      </c>
      <c r="AM196" s="1009">
        <f>CA_discount_factors!AJ36*CA_insurance_cash_flows!$G196</f>
        <v>0</v>
      </c>
      <c r="AN196" s="1009">
        <f>CA_discount_factors!AK36*CA_insurance_cash_flows!$G196</f>
        <v>0</v>
      </c>
      <c r="AO196" s="1009">
        <f>CA_discount_factors!AL36*CA_insurance_cash_flows!$G196</f>
        <v>0</v>
      </c>
      <c r="AP196" s="1009">
        <f>CA_discount_factors!AM36*CA_insurance_cash_flows!$G196</f>
        <v>0</v>
      </c>
      <c r="AQ196" s="1009">
        <f>CA_discount_factors!AN36*CA_insurance_cash_flows!$G196</f>
        <v>0</v>
      </c>
      <c r="AR196" s="1009">
        <f>CA_discount_factors!AO36*CA_insurance_cash_flows!$G196</f>
        <v>0</v>
      </c>
      <c r="AS196" s="1009">
        <f>CA_discount_factors!AP36*CA_insurance_cash_flows!$G196</f>
        <v>0</v>
      </c>
      <c r="AT196" s="1009">
        <f>CA_discount_factors!AQ36*CA_insurance_cash_flows!$G196</f>
        <v>0</v>
      </c>
      <c r="AU196" s="1009">
        <f>CA_discount_factors!AR36*CA_insurance_cash_flows!$G196</f>
        <v>0</v>
      </c>
      <c r="AV196" s="1009">
        <f>CA_discount_factors!AS36*CA_insurance_cash_flows!$G196</f>
        <v>0</v>
      </c>
      <c r="AW196" s="1009">
        <f>CA_discount_factors!AT36*CA_insurance_cash_flows!$G196</f>
        <v>0</v>
      </c>
      <c r="AX196" s="1009">
        <f>CA_discount_factors!AU36*CA_insurance_cash_flows!$G196</f>
        <v>0</v>
      </c>
      <c r="AY196" s="1009">
        <f>CA_discount_factors!AV36*CA_insurance_cash_flows!$G196</f>
        <v>0</v>
      </c>
      <c r="AZ196" s="1009">
        <f>CA_discount_factors!AW36*CA_insurance_cash_flows!$G196</f>
        <v>0</v>
      </c>
      <c r="BA196" s="1009">
        <f>CA_discount_factors!AX36*CA_insurance_cash_flows!$G196</f>
        <v>0</v>
      </c>
      <c r="BB196" s="1009">
        <f>CA_discount_factors!AY36*CA_insurance_cash_flows!$G196</f>
        <v>0</v>
      </c>
      <c r="BC196" s="1009">
        <f>CA_discount_factors!AZ36*CA_insurance_cash_flows!$G196</f>
        <v>0</v>
      </c>
      <c r="BD196" s="1009">
        <f>CA_discount_factors!BA36*CA_insurance_cash_flows!$G196</f>
        <v>0</v>
      </c>
      <c r="BE196" s="1009">
        <f>CA_discount_factors!BB36*CA_insurance_cash_flows!$G196</f>
        <v>0</v>
      </c>
      <c r="BF196" s="1009">
        <f>CA_discount_factors!BC36*CA_insurance_cash_flows!$G196</f>
        <v>0</v>
      </c>
      <c r="BG196" s="1013">
        <f>CA_discount_factors!BD36*CA_insurance_cash_flows!$G196</f>
        <v>0</v>
      </c>
      <c r="BH196" s="136"/>
      <c r="BI196" s="136"/>
      <c r="BJ196" s="136"/>
      <c r="BK196" s="136"/>
      <c r="BL196" s="136"/>
      <c r="BM196" s="136"/>
      <c r="BN196" s="136"/>
    </row>
    <row r="197" spans="3:66" s="44" customFormat="1" x14ac:dyDescent="0.2">
      <c r="C197" s="513">
        <f t="shared" si="78"/>
        <v>21</v>
      </c>
      <c r="D197" s="211" t="str">
        <v/>
      </c>
      <c r="E197" s="683" t="str">
        <v/>
      </c>
      <c r="F197" s="679"/>
      <c r="G197" s="1011">
        <v>0</v>
      </c>
      <c r="H197" s="5"/>
      <c r="J197" s="1009">
        <f>CA_discount_factors!G37*CA_insurance_cash_flows!$G197</f>
        <v>0</v>
      </c>
      <c r="K197" s="1009">
        <f>CA_discount_factors!H37*CA_insurance_cash_flows!$G197</f>
        <v>0</v>
      </c>
      <c r="L197" s="1009">
        <f>CA_discount_factors!I37*CA_insurance_cash_flows!$G197</f>
        <v>0</v>
      </c>
      <c r="M197" s="1009">
        <f>CA_discount_factors!J37*CA_insurance_cash_flows!$G197</f>
        <v>0</v>
      </c>
      <c r="N197" s="1009">
        <f>CA_discount_factors!K37*CA_insurance_cash_flows!$G197</f>
        <v>0</v>
      </c>
      <c r="O197" s="1009">
        <f>CA_discount_factors!L37*CA_insurance_cash_flows!$G197</f>
        <v>0</v>
      </c>
      <c r="P197" s="1009">
        <f>CA_discount_factors!M37*CA_insurance_cash_flows!$G197</f>
        <v>0</v>
      </c>
      <c r="Q197" s="1009">
        <f>CA_discount_factors!N37*CA_insurance_cash_flows!$G197</f>
        <v>0</v>
      </c>
      <c r="R197" s="1009">
        <f>CA_discount_factors!O37*CA_insurance_cash_flows!$G197</f>
        <v>0</v>
      </c>
      <c r="S197" s="1009">
        <f>CA_discount_factors!P37*CA_insurance_cash_flows!$G197</f>
        <v>0</v>
      </c>
      <c r="T197" s="1009">
        <f>CA_discount_factors!Q37*CA_insurance_cash_flows!$G197</f>
        <v>0</v>
      </c>
      <c r="U197" s="1009">
        <f>CA_discount_factors!R37*CA_insurance_cash_flows!$G197</f>
        <v>0</v>
      </c>
      <c r="V197" s="1009">
        <f>CA_discount_factors!S37*CA_insurance_cash_flows!$G197</f>
        <v>0</v>
      </c>
      <c r="W197" s="1009">
        <f>CA_discount_factors!T37*CA_insurance_cash_flows!$G197</f>
        <v>0</v>
      </c>
      <c r="X197" s="1009">
        <f>CA_discount_factors!U37*CA_insurance_cash_flows!$G197</f>
        <v>0</v>
      </c>
      <c r="Y197" s="1009">
        <f>CA_discount_factors!V37*CA_insurance_cash_flows!$G197</f>
        <v>0</v>
      </c>
      <c r="Z197" s="1009">
        <f>CA_discount_factors!W37*CA_insurance_cash_flows!$G197</f>
        <v>0</v>
      </c>
      <c r="AA197" s="1009">
        <f>CA_discount_factors!X37*CA_insurance_cash_flows!$G197</f>
        <v>0</v>
      </c>
      <c r="AB197" s="1009">
        <f>CA_discount_factors!Y37*CA_insurance_cash_flows!$G197</f>
        <v>0</v>
      </c>
      <c r="AC197" s="1009">
        <f>CA_discount_factors!Z37*CA_insurance_cash_flows!$G197</f>
        <v>0</v>
      </c>
      <c r="AD197" s="1009">
        <f>CA_discount_factors!AA37*CA_insurance_cash_flows!$G197</f>
        <v>0</v>
      </c>
      <c r="AE197" s="1009">
        <f>CA_discount_factors!AB37*CA_insurance_cash_flows!$G197</f>
        <v>0</v>
      </c>
      <c r="AF197" s="1009">
        <f>CA_discount_factors!AC37*CA_insurance_cash_flows!$G197</f>
        <v>0</v>
      </c>
      <c r="AG197" s="1009">
        <f>CA_discount_factors!AD37*CA_insurance_cash_flows!$G197</f>
        <v>0</v>
      </c>
      <c r="AH197" s="1009">
        <f>CA_discount_factors!AE37*CA_insurance_cash_flows!$G197</f>
        <v>0</v>
      </c>
      <c r="AI197" s="1009">
        <f>CA_discount_factors!AF37*CA_insurance_cash_flows!$G197</f>
        <v>0</v>
      </c>
      <c r="AJ197" s="1009">
        <f>CA_discount_factors!AG37*CA_insurance_cash_flows!$G197</f>
        <v>0</v>
      </c>
      <c r="AK197" s="1009">
        <f>CA_discount_factors!AH37*CA_insurance_cash_flows!$G197</f>
        <v>0</v>
      </c>
      <c r="AL197" s="1009">
        <f>CA_discount_factors!AI37*CA_insurance_cash_flows!$G197</f>
        <v>0</v>
      </c>
      <c r="AM197" s="1009">
        <f>CA_discount_factors!AJ37*CA_insurance_cash_flows!$G197</f>
        <v>0</v>
      </c>
      <c r="AN197" s="1009">
        <f>CA_discount_factors!AK37*CA_insurance_cash_flows!$G197</f>
        <v>0</v>
      </c>
      <c r="AO197" s="1009">
        <f>CA_discount_factors!AL37*CA_insurance_cash_flows!$G197</f>
        <v>0</v>
      </c>
      <c r="AP197" s="1009">
        <f>CA_discount_factors!AM37*CA_insurance_cash_flows!$G197</f>
        <v>0</v>
      </c>
      <c r="AQ197" s="1009">
        <f>CA_discount_factors!AN37*CA_insurance_cash_flows!$G197</f>
        <v>0</v>
      </c>
      <c r="AR197" s="1009">
        <f>CA_discount_factors!AO37*CA_insurance_cash_flows!$G197</f>
        <v>0</v>
      </c>
      <c r="AS197" s="1009">
        <f>CA_discount_factors!AP37*CA_insurance_cash_flows!$G197</f>
        <v>0</v>
      </c>
      <c r="AT197" s="1009">
        <f>CA_discount_factors!AQ37*CA_insurance_cash_flows!$G197</f>
        <v>0</v>
      </c>
      <c r="AU197" s="1009">
        <f>CA_discount_factors!AR37*CA_insurance_cash_flows!$G197</f>
        <v>0</v>
      </c>
      <c r="AV197" s="1009">
        <f>CA_discount_factors!AS37*CA_insurance_cash_flows!$G197</f>
        <v>0</v>
      </c>
      <c r="AW197" s="1009">
        <f>CA_discount_factors!AT37*CA_insurance_cash_flows!$G197</f>
        <v>0</v>
      </c>
      <c r="AX197" s="1009">
        <f>CA_discount_factors!AU37*CA_insurance_cash_flows!$G197</f>
        <v>0</v>
      </c>
      <c r="AY197" s="1009">
        <f>CA_discount_factors!AV37*CA_insurance_cash_flows!$G197</f>
        <v>0</v>
      </c>
      <c r="AZ197" s="1009">
        <f>CA_discount_factors!AW37*CA_insurance_cash_flows!$G197</f>
        <v>0</v>
      </c>
      <c r="BA197" s="1009">
        <f>CA_discount_factors!AX37*CA_insurance_cash_flows!$G197</f>
        <v>0</v>
      </c>
      <c r="BB197" s="1009">
        <f>CA_discount_factors!AY37*CA_insurance_cash_flows!$G197</f>
        <v>0</v>
      </c>
      <c r="BC197" s="1009">
        <f>CA_discount_factors!AZ37*CA_insurance_cash_flows!$G197</f>
        <v>0</v>
      </c>
      <c r="BD197" s="1009">
        <f>CA_discount_factors!BA37*CA_insurance_cash_flows!$G197</f>
        <v>0</v>
      </c>
      <c r="BE197" s="1009">
        <f>CA_discount_factors!BB37*CA_insurance_cash_flows!$G197</f>
        <v>0</v>
      </c>
      <c r="BF197" s="1009">
        <f>CA_discount_factors!BC37*CA_insurance_cash_flows!$G197</f>
        <v>0</v>
      </c>
      <c r="BG197" s="1013">
        <f>CA_discount_factors!BD37*CA_insurance_cash_flows!$G197</f>
        <v>0</v>
      </c>
      <c r="BH197" s="136"/>
      <c r="BI197" s="136"/>
      <c r="BJ197" s="136"/>
      <c r="BK197" s="136"/>
      <c r="BL197" s="136"/>
      <c r="BM197" s="136"/>
      <c r="BN197" s="136"/>
    </row>
    <row r="198" spans="3:66" s="44" customFormat="1" x14ac:dyDescent="0.2">
      <c r="C198" s="513">
        <f t="shared" si="78"/>
        <v>22</v>
      </c>
      <c r="D198" s="211" t="str">
        <v/>
      </c>
      <c r="E198" s="683" t="str">
        <v/>
      </c>
      <c r="F198" s="679"/>
      <c r="G198" s="1011">
        <v>0</v>
      </c>
      <c r="H198" s="5"/>
      <c r="J198" s="1009">
        <f>CA_discount_factors!G38*CA_insurance_cash_flows!$G198</f>
        <v>0</v>
      </c>
      <c r="K198" s="1009">
        <f>CA_discount_factors!H38*CA_insurance_cash_flows!$G198</f>
        <v>0</v>
      </c>
      <c r="L198" s="1009">
        <f>CA_discount_factors!I38*CA_insurance_cash_flows!$G198</f>
        <v>0</v>
      </c>
      <c r="M198" s="1009">
        <f>CA_discount_factors!J38*CA_insurance_cash_flows!$G198</f>
        <v>0</v>
      </c>
      <c r="N198" s="1009">
        <f>CA_discount_factors!K38*CA_insurance_cash_flows!$G198</f>
        <v>0</v>
      </c>
      <c r="O198" s="1009">
        <f>CA_discount_factors!L38*CA_insurance_cash_flows!$G198</f>
        <v>0</v>
      </c>
      <c r="P198" s="1009">
        <f>CA_discount_factors!M38*CA_insurance_cash_flows!$G198</f>
        <v>0</v>
      </c>
      <c r="Q198" s="1009">
        <f>CA_discount_factors!N38*CA_insurance_cash_flows!$G198</f>
        <v>0</v>
      </c>
      <c r="R198" s="1009">
        <f>CA_discount_factors!O38*CA_insurance_cash_flows!$G198</f>
        <v>0</v>
      </c>
      <c r="S198" s="1009">
        <f>CA_discount_factors!P38*CA_insurance_cash_flows!$G198</f>
        <v>0</v>
      </c>
      <c r="T198" s="1009">
        <f>CA_discount_factors!Q38*CA_insurance_cash_flows!$G198</f>
        <v>0</v>
      </c>
      <c r="U198" s="1009">
        <f>CA_discount_factors!R38*CA_insurance_cash_flows!$G198</f>
        <v>0</v>
      </c>
      <c r="V198" s="1009">
        <f>CA_discount_factors!S38*CA_insurance_cash_flows!$G198</f>
        <v>0</v>
      </c>
      <c r="W198" s="1009">
        <f>CA_discount_factors!T38*CA_insurance_cash_flows!$G198</f>
        <v>0</v>
      </c>
      <c r="X198" s="1009">
        <f>CA_discount_factors!U38*CA_insurance_cash_flows!$G198</f>
        <v>0</v>
      </c>
      <c r="Y198" s="1009">
        <f>CA_discount_factors!V38*CA_insurance_cash_flows!$G198</f>
        <v>0</v>
      </c>
      <c r="Z198" s="1009">
        <f>CA_discount_factors!W38*CA_insurance_cash_flows!$G198</f>
        <v>0</v>
      </c>
      <c r="AA198" s="1009">
        <f>CA_discount_factors!X38*CA_insurance_cash_flows!$G198</f>
        <v>0</v>
      </c>
      <c r="AB198" s="1009">
        <f>CA_discount_factors!Y38*CA_insurance_cash_flows!$G198</f>
        <v>0</v>
      </c>
      <c r="AC198" s="1009">
        <f>CA_discount_factors!Z38*CA_insurance_cash_flows!$G198</f>
        <v>0</v>
      </c>
      <c r="AD198" s="1009">
        <f>CA_discount_factors!AA38*CA_insurance_cash_flows!$G198</f>
        <v>0</v>
      </c>
      <c r="AE198" s="1009">
        <f>CA_discount_factors!AB38*CA_insurance_cash_flows!$G198</f>
        <v>0</v>
      </c>
      <c r="AF198" s="1009">
        <f>CA_discount_factors!AC38*CA_insurance_cash_flows!$G198</f>
        <v>0</v>
      </c>
      <c r="AG198" s="1009">
        <f>CA_discount_factors!AD38*CA_insurance_cash_flows!$G198</f>
        <v>0</v>
      </c>
      <c r="AH198" s="1009">
        <f>CA_discount_factors!AE38*CA_insurance_cash_flows!$G198</f>
        <v>0</v>
      </c>
      <c r="AI198" s="1009">
        <f>CA_discount_factors!AF38*CA_insurance_cash_flows!$G198</f>
        <v>0</v>
      </c>
      <c r="AJ198" s="1009">
        <f>CA_discount_factors!AG38*CA_insurance_cash_flows!$G198</f>
        <v>0</v>
      </c>
      <c r="AK198" s="1009">
        <f>CA_discount_factors!AH38*CA_insurance_cash_flows!$G198</f>
        <v>0</v>
      </c>
      <c r="AL198" s="1009">
        <f>CA_discount_factors!AI38*CA_insurance_cash_flows!$G198</f>
        <v>0</v>
      </c>
      <c r="AM198" s="1009">
        <f>CA_discount_factors!AJ38*CA_insurance_cash_flows!$G198</f>
        <v>0</v>
      </c>
      <c r="AN198" s="1009">
        <f>CA_discount_factors!AK38*CA_insurance_cash_flows!$G198</f>
        <v>0</v>
      </c>
      <c r="AO198" s="1009">
        <f>CA_discount_factors!AL38*CA_insurance_cash_flows!$G198</f>
        <v>0</v>
      </c>
      <c r="AP198" s="1009">
        <f>CA_discount_factors!AM38*CA_insurance_cash_flows!$G198</f>
        <v>0</v>
      </c>
      <c r="AQ198" s="1009">
        <f>CA_discount_factors!AN38*CA_insurance_cash_flows!$G198</f>
        <v>0</v>
      </c>
      <c r="AR198" s="1009">
        <f>CA_discount_factors!AO38*CA_insurance_cash_flows!$G198</f>
        <v>0</v>
      </c>
      <c r="AS198" s="1009">
        <f>CA_discount_factors!AP38*CA_insurance_cash_flows!$G198</f>
        <v>0</v>
      </c>
      <c r="AT198" s="1009">
        <f>CA_discount_factors!AQ38*CA_insurance_cash_flows!$G198</f>
        <v>0</v>
      </c>
      <c r="AU198" s="1009">
        <f>CA_discount_factors!AR38*CA_insurance_cash_flows!$G198</f>
        <v>0</v>
      </c>
      <c r="AV198" s="1009">
        <f>CA_discount_factors!AS38*CA_insurance_cash_flows!$G198</f>
        <v>0</v>
      </c>
      <c r="AW198" s="1009">
        <f>CA_discount_factors!AT38*CA_insurance_cash_flows!$G198</f>
        <v>0</v>
      </c>
      <c r="AX198" s="1009">
        <f>CA_discount_factors!AU38*CA_insurance_cash_flows!$G198</f>
        <v>0</v>
      </c>
      <c r="AY198" s="1009">
        <f>CA_discount_factors!AV38*CA_insurance_cash_flows!$G198</f>
        <v>0</v>
      </c>
      <c r="AZ198" s="1009">
        <f>CA_discount_factors!AW38*CA_insurance_cash_flows!$G198</f>
        <v>0</v>
      </c>
      <c r="BA198" s="1009">
        <f>CA_discount_factors!AX38*CA_insurance_cash_flows!$G198</f>
        <v>0</v>
      </c>
      <c r="BB198" s="1009">
        <f>CA_discount_factors!AY38*CA_insurance_cash_flows!$G198</f>
        <v>0</v>
      </c>
      <c r="BC198" s="1009">
        <f>CA_discount_factors!AZ38*CA_insurance_cash_flows!$G198</f>
        <v>0</v>
      </c>
      <c r="BD198" s="1009">
        <f>CA_discount_factors!BA38*CA_insurance_cash_flows!$G198</f>
        <v>0</v>
      </c>
      <c r="BE198" s="1009">
        <f>CA_discount_factors!BB38*CA_insurance_cash_flows!$G198</f>
        <v>0</v>
      </c>
      <c r="BF198" s="1009">
        <f>CA_discount_factors!BC38*CA_insurance_cash_flows!$G198</f>
        <v>0</v>
      </c>
      <c r="BG198" s="1013">
        <f>CA_discount_factors!BD38*CA_insurance_cash_flows!$G198</f>
        <v>0</v>
      </c>
      <c r="BH198" s="136"/>
      <c r="BI198" s="136"/>
      <c r="BJ198" s="136"/>
      <c r="BK198" s="136"/>
      <c r="BL198" s="136"/>
      <c r="BM198" s="136"/>
      <c r="BN198" s="136"/>
    </row>
    <row r="199" spans="3:66" s="44" customFormat="1" x14ac:dyDescent="0.2">
      <c r="C199" s="513">
        <f t="shared" si="78"/>
        <v>23</v>
      </c>
      <c r="D199" s="211" t="str">
        <v/>
      </c>
      <c r="E199" s="683" t="str">
        <v/>
      </c>
      <c r="F199" s="679"/>
      <c r="G199" s="1011">
        <v>0</v>
      </c>
      <c r="H199" s="5"/>
      <c r="J199" s="1009">
        <f>CA_discount_factors!G39*CA_insurance_cash_flows!$G199</f>
        <v>0</v>
      </c>
      <c r="K199" s="1009">
        <f>CA_discount_factors!H39*CA_insurance_cash_flows!$G199</f>
        <v>0</v>
      </c>
      <c r="L199" s="1009">
        <f>CA_discount_factors!I39*CA_insurance_cash_flows!$G199</f>
        <v>0</v>
      </c>
      <c r="M199" s="1009">
        <f>CA_discount_factors!J39*CA_insurance_cash_flows!$G199</f>
        <v>0</v>
      </c>
      <c r="N199" s="1009">
        <f>CA_discount_factors!K39*CA_insurance_cash_flows!$G199</f>
        <v>0</v>
      </c>
      <c r="O199" s="1009">
        <f>CA_discount_factors!L39*CA_insurance_cash_flows!$G199</f>
        <v>0</v>
      </c>
      <c r="P199" s="1009">
        <f>CA_discount_factors!M39*CA_insurance_cash_flows!$G199</f>
        <v>0</v>
      </c>
      <c r="Q199" s="1009">
        <f>CA_discount_factors!N39*CA_insurance_cash_flows!$G199</f>
        <v>0</v>
      </c>
      <c r="R199" s="1009">
        <f>CA_discount_factors!O39*CA_insurance_cash_flows!$G199</f>
        <v>0</v>
      </c>
      <c r="S199" s="1009">
        <f>CA_discount_factors!P39*CA_insurance_cash_flows!$G199</f>
        <v>0</v>
      </c>
      <c r="T199" s="1009">
        <f>CA_discount_factors!Q39*CA_insurance_cash_flows!$G199</f>
        <v>0</v>
      </c>
      <c r="U199" s="1009">
        <f>CA_discount_factors!R39*CA_insurance_cash_flows!$G199</f>
        <v>0</v>
      </c>
      <c r="V199" s="1009">
        <f>CA_discount_factors!S39*CA_insurance_cash_flows!$G199</f>
        <v>0</v>
      </c>
      <c r="W199" s="1009">
        <f>CA_discount_factors!T39*CA_insurance_cash_flows!$G199</f>
        <v>0</v>
      </c>
      <c r="X199" s="1009">
        <f>CA_discount_factors!U39*CA_insurance_cash_flows!$G199</f>
        <v>0</v>
      </c>
      <c r="Y199" s="1009">
        <f>CA_discount_factors!V39*CA_insurance_cash_flows!$G199</f>
        <v>0</v>
      </c>
      <c r="Z199" s="1009">
        <f>CA_discount_factors!W39*CA_insurance_cash_flows!$G199</f>
        <v>0</v>
      </c>
      <c r="AA199" s="1009">
        <f>CA_discount_factors!X39*CA_insurance_cash_flows!$G199</f>
        <v>0</v>
      </c>
      <c r="AB199" s="1009">
        <f>CA_discount_factors!Y39*CA_insurance_cash_flows!$G199</f>
        <v>0</v>
      </c>
      <c r="AC199" s="1009">
        <f>CA_discount_factors!Z39*CA_insurance_cash_flows!$G199</f>
        <v>0</v>
      </c>
      <c r="AD199" s="1009">
        <f>CA_discount_factors!AA39*CA_insurance_cash_flows!$G199</f>
        <v>0</v>
      </c>
      <c r="AE199" s="1009">
        <f>CA_discount_factors!AB39*CA_insurance_cash_flows!$G199</f>
        <v>0</v>
      </c>
      <c r="AF199" s="1009">
        <f>CA_discount_factors!AC39*CA_insurance_cash_flows!$G199</f>
        <v>0</v>
      </c>
      <c r="AG199" s="1009">
        <f>CA_discount_factors!AD39*CA_insurance_cash_flows!$G199</f>
        <v>0</v>
      </c>
      <c r="AH199" s="1009">
        <f>CA_discount_factors!AE39*CA_insurance_cash_flows!$G199</f>
        <v>0</v>
      </c>
      <c r="AI199" s="1009">
        <f>CA_discount_factors!AF39*CA_insurance_cash_flows!$G199</f>
        <v>0</v>
      </c>
      <c r="AJ199" s="1009">
        <f>CA_discount_factors!AG39*CA_insurance_cash_flows!$G199</f>
        <v>0</v>
      </c>
      <c r="AK199" s="1009">
        <f>CA_discount_factors!AH39*CA_insurance_cash_flows!$G199</f>
        <v>0</v>
      </c>
      <c r="AL199" s="1009">
        <f>CA_discount_factors!AI39*CA_insurance_cash_flows!$G199</f>
        <v>0</v>
      </c>
      <c r="AM199" s="1009">
        <f>CA_discount_factors!AJ39*CA_insurance_cash_flows!$G199</f>
        <v>0</v>
      </c>
      <c r="AN199" s="1009">
        <f>CA_discount_factors!AK39*CA_insurance_cash_flows!$G199</f>
        <v>0</v>
      </c>
      <c r="AO199" s="1009">
        <f>CA_discount_factors!AL39*CA_insurance_cash_flows!$G199</f>
        <v>0</v>
      </c>
      <c r="AP199" s="1009">
        <f>CA_discount_factors!AM39*CA_insurance_cash_flows!$G199</f>
        <v>0</v>
      </c>
      <c r="AQ199" s="1009">
        <f>CA_discount_factors!AN39*CA_insurance_cash_flows!$G199</f>
        <v>0</v>
      </c>
      <c r="AR199" s="1009">
        <f>CA_discount_factors!AO39*CA_insurance_cash_flows!$G199</f>
        <v>0</v>
      </c>
      <c r="AS199" s="1009">
        <f>CA_discount_factors!AP39*CA_insurance_cash_flows!$G199</f>
        <v>0</v>
      </c>
      <c r="AT199" s="1009">
        <f>CA_discount_factors!AQ39*CA_insurance_cash_flows!$G199</f>
        <v>0</v>
      </c>
      <c r="AU199" s="1009">
        <f>CA_discount_factors!AR39*CA_insurance_cash_flows!$G199</f>
        <v>0</v>
      </c>
      <c r="AV199" s="1009">
        <f>CA_discount_factors!AS39*CA_insurance_cash_flows!$G199</f>
        <v>0</v>
      </c>
      <c r="AW199" s="1009">
        <f>CA_discount_factors!AT39*CA_insurance_cash_flows!$G199</f>
        <v>0</v>
      </c>
      <c r="AX199" s="1009">
        <f>CA_discount_factors!AU39*CA_insurance_cash_flows!$G199</f>
        <v>0</v>
      </c>
      <c r="AY199" s="1009">
        <f>CA_discount_factors!AV39*CA_insurance_cash_flows!$G199</f>
        <v>0</v>
      </c>
      <c r="AZ199" s="1009">
        <f>CA_discount_factors!AW39*CA_insurance_cash_flows!$G199</f>
        <v>0</v>
      </c>
      <c r="BA199" s="1009">
        <f>CA_discount_factors!AX39*CA_insurance_cash_flows!$G199</f>
        <v>0</v>
      </c>
      <c r="BB199" s="1009">
        <f>CA_discount_factors!AY39*CA_insurance_cash_flows!$G199</f>
        <v>0</v>
      </c>
      <c r="BC199" s="1009">
        <f>CA_discount_factors!AZ39*CA_insurance_cash_flows!$G199</f>
        <v>0</v>
      </c>
      <c r="BD199" s="1009">
        <f>CA_discount_factors!BA39*CA_insurance_cash_flows!$G199</f>
        <v>0</v>
      </c>
      <c r="BE199" s="1009">
        <f>CA_discount_factors!BB39*CA_insurance_cash_flows!$G199</f>
        <v>0</v>
      </c>
      <c r="BF199" s="1009">
        <f>CA_discount_factors!BC39*CA_insurance_cash_flows!$G199</f>
        <v>0</v>
      </c>
      <c r="BG199" s="1013">
        <f>CA_discount_factors!BD39*CA_insurance_cash_flows!$G199</f>
        <v>0</v>
      </c>
      <c r="BH199" s="136"/>
      <c r="BI199" s="136"/>
      <c r="BJ199" s="136"/>
      <c r="BK199" s="136"/>
      <c r="BL199" s="136"/>
      <c r="BM199" s="136"/>
      <c r="BN199" s="136"/>
    </row>
    <row r="200" spans="3:66" s="44" customFormat="1" x14ac:dyDescent="0.2">
      <c r="C200" s="513">
        <f t="shared" si="78"/>
        <v>24</v>
      </c>
      <c r="D200" s="211" t="str">
        <v/>
      </c>
      <c r="E200" s="683" t="str">
        <v/>
      </c>
      <c r="F200" s="679"/>
      <c r="G200" s="1011">
        <v>0</v>
      </c>
      <c r="H200" s="5"/>
      <c r="J200" s="1009">
        <f>CA_discount_factors!G40*CA_insurance_cash_flows!$G200</f>
        <v>0</v>
      </c>
      <c r="K200" s="1009">
        <f>CA_discount_factors!H40*CA_insurance_cash_flows!$G200</f>
        <v>0</v>
      </c>
      <c r="L200" s="1009">
        <f>CA_discount_factors!I40*CA_insurance_cash_flows!$G200</f>
        <v>0</v>
      </c>
      <c r="M200" s="1009">
        <f>CA_discount_factors!J40*CA_insurance_cash_flows!$G200</f>
        <v>0</v>
      </c>
      <c r="N200" s="1009">
        <f>CA_discount_factors!K40*CA_insurance_cash_flows!$G200</f>
        <v>0</v>
      </c>
      <c r="O200" s="1009">
        <f>CA_discount_factors!L40*CA_insurance_cash_flows!$G200</f>
        <v>0</v>
      </c>
      <c r="P200" s="1009">
        <f>CA_discount_factors!M40*CA_insurance_cash_flows!$G200</f>
        <v>0</v>
      </c>
      <c r="Q200" s="1009">
        <f>CA_discount_factors!N40*CA_insurance_cash_flows!$G200</f>
        <v>0</v>
      </c>
      <c r="R200" s="1009">
        <f>CA_discount_factors!O40*CA_insurance_cash_flows!$G200</f>
        <v>0</v>
      </c>
      <c r="S200" s="1009">
        <f>CA_discount_factors!P40*CA_insurance_cash_flows!$G200</f>
        <v>0</v>
      </c>
      <c r="T200" s="1009">
        <f>CA_discount_factors!Q40*CA_insurance_cash_flows!$G200</f>
        <v>0</v>
      </c>
      <c r="U200" s="1009">
        <f>CA_discount_factors!R40*CA_insurance_cash_flows!$G200</f>
        <v>0</v>
      </c>
      <c r="V200" s="1009">
        <f>CA_discount_factors!S40*CA_insurance_cash_flows!$G200</f>
        <v>0</v>
      </c>
      <c r="W200" s="1009">
        <f>CA_discount_factors!T40*CA_insurance_cash_flows!$G200</f>
        <v>0</v>
      </c>
      <c r="X200" s="1009">
        <f>CA_discount_factors!U40*CA_insurance_cash_flows!$G200</f>
        <v>0</v>
      </c>
      <c r="Y200" s="1009">
        <f>CA_discount_factors!V40*CA_insurance_cash_flows!$G200</f>
        <v>0</v>
      </c>
      <c r="Z200" s="1009">
        <f>CA_discount_factors!W40*CA_insurance_cash_flows!$G200</f>
        <v>0</v>
      </c>
      <c r="AA200" s="1009">
        <f>CA_discount_factors!X40*CA_insurance_cash_flows!$G200</f>
        <v>0</v>
      </c>
      <c r="AB200" s="1009">
        <f>CA_discount_factors!Y40*CA_insurance_cash_flows!$G200</f>
        <v>0</v>
      </c>
      <c r="AC200" s="1009">
        <f>CA_discount_factors!Z40*CA_insurance_cash_flows!$G200</f>
        <v>0</v>
      </c>
      <c r="AD200" s="1009">
        <f>CA_discount_factors!AA40*CA_insurance_cash_flows!$G200</f>
        <v>0</v>
      </c>
      <c r="AE200" s="1009">
        <f>CA_discount_factors!AB40*CA_insurance_cash_flows!$G200</f>
        <v>0</v>
      </c>
      <c r="AF200" s="1009">
        <f>CA_discount_factors!AC40*CA_insurance_cash_flows!$G200</f>
        <v>0</v>
      </c>
      <c r="AG200" s="1009">
        <f>CA_discount_factors!AD40*CA_insurance_cash_flows!$G200</f>
        <v>0</v>
      </c>
      <c r="AH200" s="1009">
        <f>CA_discount_factors!AE40*CA_insurance_cash_flows!$G200</f>
        <v>0</v>
      </c>
      <c r="AI200" s="1009">
        <f>CA_discount_factors!AF40*CA_insurance_cash_flows!$G200</f>
        <v>0</v>
      </c>
      <c r="AJ200" s="1009">
        <f>CA_discount_factors!AG40*CA_insurance_cash_flows!$G200</f>
        <v>0</v>
      </c>
      <c r="AK200" s="1009">
        <f>CA_discount_factors!AH40*CA_insurance_cash_flows!$G200</f>
        <v>0</v>
      </c>
      <c r="AL200" s="1009">
        <f>CA_discount_factors!AI40*CA_insurance_cash_flows!$G200</f>
        <v>0</v>
      </c>
      <c r="AM200" s="1009">
        <f>CA_discount_factors!AJ40*CA_insurance_cash_flows!$G200</f>
        <v>0</v>
      </c>
      <c r="AN200" s="1009">
        <f>CA_discount_factors!AK40*CA_insurance_cash_flows!$G200</f>
        <v>0</v>
      </c>
      <c r="AO200" s="1009">
        <f>CA_discount_factors!AL40*CA_insurance_cash_flows!$G200</f>
        <v>0</v>
      </c>
      <c r="AP200" s="1009">
        <f>CA_discount_factors!AM40*CA_insurance_cash_flows!$G200</f>
        <v>0</v>
      </c>
      <c r="AQ200" s="1009">
        <f>CA_discount_factors!AN40*CA_insurance_cash_flows!$G200</f>
        <v>0</v>
      </c>
      <c r="AR200" s="1009">
        <f>CA_discount_factors!AO40*CA_insurance_cash_flows!$G200</f>
        <v>0</v>
      </c>
      <c r="AS200" s="1009">
        <f>CA_discount_factors!AP40*CA_insurance_cash_flows!$G200</f>
        <v>0</v>
      </c>
      <c r="AT200" s="1009">
        <f>CA_discount_factors!AQ40*CA_insurance_cash_flows!$G200</f>
        <v>0</v>
      </c>
      <c r="AU200" s="1009">
        <f>CA_discount_factors!AR40*CA_insurance_cash_flows!$G200</f>
        <v>0</v>
      </c>
      <c r="AV200" s="1009">
        <f>CA_discount_factors!AS40*CA_insurance_cash_flows!$G200</f>
        <v>0</v>
      </c>
      <c r="AW200" s="1009">
        <f>CA_discount_factors!AT40*CA_insurance_cash_flows!$G200</f>
        <v>0</v>
      </c>
      <c r="AX200" s="1009">
        <f>CA_discount_factors!AU40*CA_insurance_cash_flows!$G200</f>
        <v>0</v>
      </c>
      <c r="AY200" s="1009">
        <f>CA_discount_factors!AV40*CA_insurance_cash_flows!$G200</f>
        <v>0</v>
      </c>
      <c r="AZ200" s="1009">
        <f>CA_discount_factors!AW40*CA_insurance_cash_flows!$G200</f>
        <v>0</v>
      </c>
      <c r="BA200" s="1009">
        <f>CA_discount_factors!AX40*CA_insurance_cash_flows!$G200</f>
        <v>0</v>
      </c>
      <c r="BB200" s="1009">
        <f>CA_discount_factors!AY40*CA_insurance_cash_flows!$G200</f>
        <v>0</v>
      </c>
      <c r="BC200" s="1009">
        <f>CA_discount_factors!AZ40*CA_insurance_cash_flows!$G200</f>
        <v>0</v>
      </c>
      <c r="BD200" s="1009">
        <f>CA_discount_factors!BA40*CA_insurance_cash_flows!$G200</f>
        <v>0</v>
      </c>
      <c r="BE200" s="1009">
        <f>CA_discount_factors!BB40*CA_insurance_cash_flows!$G200</f>
        <v>0</v>
      </c>
      <c r="BF200" s="1009">
        <f>CA_discount_factors!BC40*CA_insurance_cash_flows!$G200</f>
        <v>0</v>
      </c>
      <c r="BG200" s="1013">
        <f>CA_discount_factors!BD40*CA_insurance_cash_flows!$G200</f>
        <v>0</v>
      </c>
      <c r="BH200" s="136"/>
      <c r="BI200" s="136"/>
      <c r="BJ200" s="136"/>
      <c r="BK200" s="136"/>
      <c r="BL200" s="136"/>
      <c r="BM200" s="136"/>
      <c r="BN200" s="136"/>
    </row>
    <row r="201" spans="3:66" s="44" customFormat="1" ht="13.5" thickBot="1" x14ac:dyDescent="0.25">
      <c r="C201" s="513">
        <f t="shared" si="78"/>
        <v>25</v>
      </c>
      <c r="D201" s="212" t="str">
        <v/>
      </c>
      <c r="E201" s="684" t="str">
        <v/>
      </c>
      <c r="F201" s="680"/>
      <c r="G201" s="1012">
        <v>0</v>
      </c>
      <c r="H201" s="62"/>
      <c r="I201" s="171"/>
      <c r="J201" s="1014">
        <f>CA_discount_factors!G41*CA_insurance_cash_flows!$G201</f>
        <v>0</v>
      </c>
      <c r="K201" s="1014">
        <f>CA_discount_factors!H41*CA_insurance_cash_flows!$G201</f>
        <v>0</v>
      </c>
      <c r="L201" s="1014">
        <f>CA_discount_factors!I41*CA_insurance_cash_flows!$G201</f>
        <v>0</v>
      </c>
      <c r="M201" s="1014">
        <f>CA_discount_factors!J41*CA_insurance_cash_flows!$G201</f>
        <v>0</v>
      </c>
      <c r="N201" s="1014">
        <f>CA_discount_factors!K41*CA_insurance_cash_flows!$G201</f>
        <v>0</v>
      </c>
      <c r="O201" s="1014">
        <f>CA_discount_factors!L41*CA_insurance_cash_flows!$G201</f>
        <v>0</v>
      </c>
      <c r="P201" s="1014">
        <f>CA_discount_factors!M41*CA_insurance_cash_flows!$G201</f>
        <v>0</v>
      </c>
      <c r="Q201" s="1014">
        <f>CA_discount_factors!N41*CA_insurance_cash_flows!$G201</f>
        <v>0</v>
      </c>
      <c r="R201" s="1014">
        <f>CA_discount_factors!O41*CA_insurance_cash_flows!$G201</f>
        <v>0</v>
      </c>
      <c r="S201" s="1014">
        <f>CA_discount_factors!P41*CA_insurance_cash_flows!$G201</f>
        <v>0</v>
      </c>
      <c r="T201" s="1014">
        <f>CA_discount_factors!Q41*CA_insurance_cash_flows!$G201</f>
        <v>0</v>
      </c>
      <c r="U201" s="1014">
        <f>CA_discount_factors!R41*CA_insurance_cash_flows!$G201</f>
        <v>0</v>
      </c>
      <c r="V201" s="1014">
        <f>CA_discount_factors!S41*CA_insurance_cash_flows!$G201</f>
        <v>0</v>
      </c>
      <c r="W201" s="1014">
        <f>CA_discount_factors!T41*CA_insurance_cash_flows!$G201</f>
        <v>0</v>
      </c>
      <c r="X201" s="1014">
        <f>CA_discount_factors!U41*CA_insurance_cash_flows!$G201</f>
        <v>0</v>
      </c>
      <c r="Y201" s="1014">
        <f>CA_discount_factors!V41*CA_insurance_cash_flows!$G201</f>
        <v>0</v>
      </c>
      <c r="Z201" s="1014">
        <f>CA_discount_factors!W41*CA_insurance_cash_flows!$G201</f>
        <v>0</v>
      </c>
      <c r="AA201" s="1014">
        <f>CA_discount_factors!X41*CA_insurance_cash_flows!$G201</f>
        <v>0</v>
      </c>
      <c r="AB201" s="1014">
        <f>CA_discount_factors!Y41*CA_insurance_cash_flows!$G201</f>
        <v>0</v>
      </c>
      <c r="AC201" s="1014">
        <f>CA_discount_factors!Z41*CA_insurance_cash_flows!$G201</f>
        <v>0</v>
      </c>
      <c r="AD201" s="1014">
        <f>CA_discount_factors!AA41*CA_insurance_cash_flows!$G201</f>
        <v>0</v>
      </c>
      <c r="AE201" s="1014">
        <f>CA_discount_factors!AB41*CA_insurance_cash_flows!$G201</f>
        <v>0</v>
      </c>
      <c r="AF201" s="1014">
        <f>CA_discount_factors!AC41*CA_insurance_cash_flows!$G201</f>
        <v>0</v>
      </c>
      <c r="AG201" s="1014">
        <f>CA_discount_factors!AD41*CA_insurance_cash_flows!$G201</f>
        <v>0</v>
      </c>
      <c r="AH201" s="1014">
        <f>CA_discount_factors!AE41*CA_insurance_cash_flows!$G201</f>
        <v>0</v>
      </c>
      <c r="AI201" s="1014">
        <f>CA_discount_factors!AF41*CA_insurance_cash_flows!$G201</f>
        <v>0</v>
      </c>
      <c r="AJ201" s="1014">
        <f>CA_discount_factors!AG41*CA_insurance_cash_flows!$G201</f>
        <v>0</v>
      </c>
      <c r="AK201" s="1014">
        <f>CA_discount_factors!AH41*CA_insurance_cash_flows!$G201</f>
        <v>0</v>
      </c>
      <c r="AL201" s="1014">
        <f>CA_discount_factors!AI41*CA_insurance_cash_flows!$G201</f>
        <v>0</v>
      </c>
      <c r="AM201" s="1014">
        <f>CA_discount_factors!AJ41*CA_insurance_cash_flows!$G201</f>
        <v>0</v>
      </c>
      <c r="AN201" s="1014">
        <f>CA_discount_factors!AK41*CA_insurance_cash_flows!$G201</f>
        <v>0</v>
      </c>
      <c r="AO201" s="1014">
        <f>CA_discount_factors!AL41*CA_insurance_cash_flows!$G201</f>
        <v>0</v>
      </c>
      <c r="AP201" s="1014">
        <f>CA_discount_factors!AM41*CA_insurance_cash_flows!$G201</f>
        <v>0</v>
      </c>
      <c r="AQ201" s="1014">
        <f>CA_discount_factors!AN41*CA_insurance_cash_flows!$G201</f>
        <v>0</v>
      </c>
      <c r="AR201" s="1014">
        <f>CA_discount_factors!AO41*CA_insurance_cash_flows!$G201</f>
        <v>0</v>
      </c>
      <c r="AS201" s="1014">
        <f>CA_discount_factors!AP41*CA_insurance_cash_flows!$G201</f>
        <v>0</v>
      </c>
      <c r="AT201" s="1014">
        <f>CA_discount_factors!AQ41*CA_insurance_cash_flows!$G201</f>
        <v>0</v>
      </c>
      <c r="AU201" s="1014">
        <f>CA_discount_factors!AR41*CA_insurance_cash_flows!$G201</f>
        <v>0</v>
      </c>
      <c r="AV201" s="1014">
        <f>CA_discount_factors!AS41*CA_insurance_cash_flows!$G201</f>
        <v>0</v>
      </c>
      <c r="AW201" s="1014">
        <f>CA_discount_factors!AT41*CA_insurance_cash_flows!$G201</f>
        <v>0</v>
      </c>
      <c r="AX201" s="1014">
        <f>CA_discount_factors!AU41*CA_insurance_cash_flows!$G201</f>
        <v>0</v>
      </c>
      <c r="AY201" s="1014">
        <f>CA_discount_factors!AV41*CA_insurance_cash_flows!$G201</f>
        <v>0</v>
      </c>
      <c r="AZ201" s="1014">
        <f>CA_discount_factors!AW41*CA_insurance_cash_flows!$G201</f>
        <v>0</v>
      </c>
      <c r="BA201" s="1014">
        <f>CA_discount_factors!AX41*CA_insurance_cash_flows!$G201</f>
        <v>0</v>
      </c>
      <c r="BB201" s="1014">
        <f>CA_discount_factors!AY41*CA_insurance_cash_flows!$G201</f>
        <v>0</v>
      </c>
      <c r="BC201" s="1014">
        <f>CA_discount_factors!AZ41*CA_insurance_cash_flows!$G201</f>
        <v>0</v>
      </c>
      <c r="BD201" s="1014">
        <f>CA_discount_factors!BA41*CA_insurance_cash_flows!$G201</f>
        <v>0</v>
      </c>
      <c r="BE201" s="1014">
        <f>CA_discount_factors!BB41*CA_insurance_cash_flows!$G201</f>
        <v>0</v>
      </c>
      <c r="BF201" s="1014">
        <f>CA_discount_factors!BC41*CA_insurance_cash_flows!$G201</f>
        <v>0</v>
      </c>
      <c r="BG201" s="1015">
        <f>CA_discount_factors!BD41*CA_insurance_cash_flows!$G201</f>
        <v>0</v>
      </c>
    </row>
    <row r="202" spans="3:66" x14ac:dyDescent="0.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row>
    <row r="203" spans="3:66" x14ac:dyDescent="0.2">
      <c r="D203" s="5"/>
      <c r="E203" s="158"/>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row>
    <row r="204" spans="3:66" ht="13.5" thickBot="1" x14ac:dyDescent="0.25">
      <c r="D204" s="213" t="str">
        <f>"CY: Cash flows from captive model CY parameter segments, amounts in " &amp;CA_SST_currency &amp;CA_nunit_lab</f>
        <v xml:space="preserve">CY: Cash flows from captive model CY parameter segments, amounts in CHFm </v>
      </c>
      <c r="E204" s="161"/>
      <c r="F204" s="214"/>
      <c r="G204" s="161"/>
      <c r="J204" s="17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row>
    <row r="205" spans="3:66" x14ac:dyDescent="0.2">
      <c r="C205" s="130"/>
      <c r="D205" s="215" t="s">
        <v>415</v>
      </c>
      <c r="E205" s="135" t="s">
        <v>14</v>
      </c>
      <c r="F205" s="674"/>
      <c r="G205" s="194" t="s">
        <v>150</v>
      </c>
      <c r="H205" s="210"/>
      <c r="I205" s="64"/>
      <c r="J205" s="128">
        <v>1</v>
      </c>
      <c r="K205" s="128">
        <f>J205+1</f>
        <v>2</v>
      </c>
      <c r="L205" s="61">
        <f t="shared" ref="L205:BG205" si="79">K205+1</f>
        <v>3</v>
      </c>
      <c r="M205" s="61">
        <f t="shared" si="79"/>
        <v>4</v>
      </c>
      <c r="N205" s="61">
        <f t="shared" si="79"/>
        <v>5</v>
      </c>
      <c r="O205" s="61">
        <f t="shared" si="79"/>
        <v>6</v>
      </c>
      <c r="P205" s="61">
        <f t="shared" si="79"/>
        <v>7</v>
      </c>
      <c r="Q205" s="61">
        <f t="shared" si="79"/>
        <v>8</v>
      </c>
      <c r="R205" s="61">
        <f t="shared" si="79"/>
        <v>9</v>
      </c>
      <c r="S205" s="61">
        <f t="shared" si="79"/>
        <v>10</v>
      </c>
      <c r="T205" s="61">
        <f t="shared" si="79"/>
        <v>11</v>
      </c>
      <c r="U205" s="61">
        <f t="shared" si="79"/>
        <v>12</v>
      </c>
      <c r="V205" s="61">
        <f t="shared" si="79"/>
        <v>13</v>
      </c>
      <c r="W205" s="61">
        <f t="shared" si="79"/>
        <v>14</v>
      </c>
      <c r="X205" s="61">
        <f t="shared" si="79"/>
        <v>15</v>
      </c>
      <c r="Y205" s="61">
        <f t="shared" si="79"/>
        <v>16</v>
      </c>
      <c r="Z205" s="61">
        <f t="shared" si="79"/>
        <v>17</v>
      </c>
      <c r="AA205" s="61">
        <f t="shared" si="79"/>
        <v>18</v>
      </c>
      <c r="AB205" s="61">
        <f t="shared" si="79"/>
        <v>19</v>
      </c>
      <c r="AC205" s="61">
        <f t="shared" si="79"/>
        <v>20</v>
      </c>
      <c r="AD205" s="61">
        <f t="shared" si="79"/>
        <v>21</v>
      </c>
      <c r="AE205" s="61">
        <f t="shared" si="79"/>
        <v>22</v>
      </c>
      <c r="AF205" s="61">
        <f t="shared" si="79"/>
        <v>23</v>
      </c>
      <c r="AG205" s="61">
        <f t="shared" si="79"/>
        <v>24</v>
      </c>
      <c r="AH205" s="61">
        <f t="shared" si="79"/>
        <v>25</v>
      </c>
      <c r="AI205" s="61">
        <f t="shared" si="79"/>
        <v>26</v>
      </c>
      <c r="AJ205" s="61">
        <f t="shared" si="79"/>
        <v>27</v>
      </c>
      <c r="AK205" s="61">
        <f t="shared" si="79"/>
        <v>28</v>
      </c>
      <c r="AL205" s="61">
        <f t="shared" si="79"/>
        <v>29</v>
      </c>
      <c r="AM205" s="61">
        <f t="shared" si="79"/>
        <v>30</v>
      </c>
      <c r="AN205" s="61">
        <f t="shared" si="79"/>
        <v>31</v>
      </c>
      <c r="AO205" s="61">
        <f t="shared" si="79"/>
        <v>32</v>
      </c>
      <c r="AP205" s="61">
        <f t="shared" si="79"/>
        <v>33</v>
      </c>
      <c r="AQ205" s="61">
        <f t="shared" si="79"/>
        <v>34</v>
      </c>
      <c r="AR205" s="61">
        <f t="shared" si="79"/>
        <v>35</v>
      </c>
      <c r="AS205" s="61">
        <f t="shared" si="79"/>
        <v>36</v>
      </c>
      <c r="AT205" s="61">
        <f t="shared" si="79"/>
        <v>37</v>
      </c>
      <c r="AU205" s="61">
        <f t="shared" si="79"/>
        <v>38</v>
      </c>
      <c r="AV205" s="61">
        <f t="shared" si="79"/>
        <v>39</v>
      </c>
      <c r="AW205" s="61">
        <f t="shared" si="79"/>
        <v>40</v>
      </c>
      <c r="AX205" s="61">
        <f t="shared" si="79"/>
        <v>41</v>
      </c>
      <c r="AY205" s="61">
        <f t="shared" si="79"/>
        <v>42</v>
      </c>
      <c r="AZ205" s="61">
        <f t="shared" si="79"/>
        <v>43</v>
      </c>
      <c r="BA205" s="61">
        <f t="shared" si="79"/>
        <v>44</v>
      </c>
      <c r="BB205" s="61">
        <f t="shared" si="79"/>
        <v>45</v>
      </c>
      <c r="BC205" s="61">
        <f t="shared" si="79"/>
        <v>46</v>
      </c>
      <c r="BD205" s="61">
        <f t="shared" si="79"/>
        <v>47</v>
      </c>
      <c r="BE205" s="61">
        <f t="shared" si="79"/>
        <v>48</v>
      </c>
      <c r="BF205" s="61">
        <f t="shared" si="79"/>
        <v>49</v>
      </c>
      <c r="BG205" s="180">
        <f t="shared" si="79"/>
        <v>50</v>
      </c>
    </row>
    <row r="206" spans="3:66" x14ac:dyDescent="0.2">
      <c r="C206" s="130"/>
      <c r="D206" s="682" t="str">
        <f t="array" ref="D206:D231">CA_CY_seg&amp;""</f>
        <v>General liability (example, do not remove)</v>
      </c>
      <c r="E206" s="677" t="str">
        <f t="array" ref="E206:E231">CA_CY_seg_curr&amp;""</f>
        <v>GBP</v>
      </c>
      <c r="F206" s="193"/>
      <c r="G206" s="194"/>
      <c r="H206" s="194"/>
      <c r="I206" s="197"/>
      <c r="J206" s="44"/>
      <c r="K206" s="44"/>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681"/>
    </row>
    <row r="207" spans="3:66" s="44" customFormat="1" x14ac:dyDescent="0.2">
      <c r="C207" s="513">
        <f>C205+1</f>
        <v>1</v>
      </c>
      <c r="D207" s="211" t="str">
        <v/>
      </c>
      <c r="E207" s="683" t="str">
        <v/>
      </c>
      <c r="F207" s="679"/>
      <c r="G207" s="1016">
        <f t="array" ref="G207:G231">CA_CY_BE_vec</f>
        <v>0</v>
      </c>
      <c r="H207" s="194"/>
      <c r="J207" s="1009">
        <f>CA_discount_factors!G50*CA_insurance_cash_flows!$G207</f>
        <v>0</v>
      </c>
      <c r="K207" s="1009">
        <f>CA_discount_factors!H50*CA_insurance_cash_flows!$G207</f>
        <v>0</v>
      </c>
      <c r="L207" s="1009">
        <f>CA_discount_factors!I50*CA_insurance_cash_flows!$G207</f>
        <v>0</v>
      </c>
      <c r="M207" s="1009">
        <f>CA_discount_factors!J50*CA_insurance_cash_flows!$G207</f>
        <v>0</v>
      </c>
      <c r="N207" s="1009">
        <f>CA_discount_factors!K50*CA_insurance_cash_flows!$G207</f>
        <v>0</v>
      </c>
      <c r="O207" s="1009">
        <f>CA_discount_factors!L50*CA_insurance_cash_flows!$G207</f>
        <v>0</v>
      </c>
      <c r="P207" s="1009">
        <f>CA_discount_factors!M50*CA_insurance_cash_flows!$G207</f>
        <v>0</v>
      </c>
      <c r="Q207" s="1009">
        <f>CA_discount_factors!N50*CA_insurance_cash_flows!$G207</f>
        <v>0</v>
      </c>
      <c r="R207" s="1009">
        <f>CA_discount_factors!O50*CA_insurance_cash_flows!$G207</f>
        <v>0</v>
      </c>
      <c r="S207" s="1009">
        <f>CA_discount_factors!P50*CA_insurance_cash_flows!$G207</f>
        <v>0</v>
      </c>
      <c r="T207" s="1009">
        <f>CA_discount_factors!Q50*CA_insurance_cash_flows!$G207</f>
        <v>0</v>
      </c>
      <c r="U207" s="1009">
        <f>CA_discount_factors!R50*CA_insurance_cash_flows!$G207</f>
        <v>0</v>
      </c>
      <c r="V207" s="1009">
        <f>CA_discount_factors!S50*CA_insurance_cash_flows!$G207</f>
        <v>0</v>
      </c>
      <c r="W207" s="1009">
        <f>CA_discount_factors!T50*CA_insurance_cash_flows!$G207</f>
        <v>0</v>
      </c>
      <c r="X207" s="1009">
        <f>CA_discount_factors!U50*CA_insurance_cash_flows!$G207</f>
        <v>0</v>
      </c>
      <c r="Y207" s="1009">
        <f>CA_discount_factors!V50*CA_insurance_cash_flows!$G207</f>
        <v>0</v>
      </c>
      <c r="Z207" s="1009">
        <f>CA_discount_factors!W50*CA_insurance_cash_flows!$G207</f>
        <v>0</v>
      </c>
      <c r="AA207" s="1009">
        <f>CA_discount_factors!X50*CA_insurance_cash_flows!$G207</f>
        <v>0</v>
      </c>
      <c r="AB207" s="1009">
        <f>CA_discount_factors!Y50*CA_insurance_cash_flows!$G207</f>
        <v>0</v>
      </c>
      <c r="AC207" s="1009">
        <f>CA_discount_factors!Z50*CA_insurance_cash_flows!$G207</f>
        <v>0</v>
      </c>
      <c r="AD207" s="1009">
        <f>CA_discount_factors!AA50*CA_insurance_cash_flows!$G207</f>
        <v>0</v>
      </c>
      <c r="AE207" s="1009">
        <f>CA_discount_factors!AB50*CA_insurance_cash_flows!$G207</f>
        <v>0</v>
      </c>
      <c r="AF207" s="1009">
        <f>CA_discount_factors!AC50*CA_insurance_cash_flows!$G207</f>
        <v>0</v>
      </c>
      <c r="AG207" s="1009">
        <f>CA_discount_factors!AD50*CA_insurance_cash_flows!$G207</f>
        <v>0</v>
      </c>
      <c r="AH207" s="1009">
        <f>CA_discount_factors!AE50*CA_insurance_cash_flows!$G207</f>
        <v>0</v>
      </c>
      <c r="AI207" s="1009">
        <f>CA_discount_factors!AF50*CA_insurance_cash_flows!$G207</f>
        <v>0</v>
      </c>
      <c r="AJ207" s="1009">
        <f>CA_discount_factors!AG50*CA_insurance_cash_flows!$G207</f>
        <v>0</v>
      </c>
      <c r="AK207" s="1009">
        <f>CA_discount_factors!AH50*CA_insurance_cash_flows!$G207</f>
        <v>0</v>
      </c>
      <c r="AL207" s="1009">
        <f>CA_discount_factors!AI50*CA_insurance_cash_flows!$G207</f>
        <v>0</v>
      </c>
      <c r="AM207" s="1009">
        <f>CA_discount_factors!AJ50*CA_insurance_cash_flows!$G207</f>
        <v>0</v>
      </c>
      <c r="AN207" s="1009">
        <f>CA_discount_factors!AK50*CA_insurance_cash_flows!$G207</f>
        <v>0</v>
      </c>
      <c r="AO207" s="1009">
        <f>CA_discount_factors!AL50*CA_insurance_cash_flows!$G207</f>
        <v>0</v>
      </c>
      <c r="AP207" s="1009">
        <f>CA_discount_factors!AM50*CA_insurance_cash_flows!$G207</f>
        <v>0</v>
      </c>
      <c r="AQ207" s="1009">
        <f>CA_discount_factors!AN50*CA_insurance_cash_flows!$G207</f>
        <v>0</v>
      </c>
      <c r="AR207" s="1009">
        <f>CA_discount_factors!AO50*CA_insurance_cash_flows!$G207</f>
        <v>0</v>
      </c>
      <c r="AS207" s="1009">
        <f>CA_discount_factors!AP50*CA_insurance_cash_flows!$G207</f>
        <v>0</v>
      </c>
      <c r="AT207" s="1009">
        <f>CA_discount_factors!AQ50*CA_insurance_cash_flows!$G207</f>
        <v>0</v>
      </c>
      <c r="AU207" s="1009">
        <f>CA_discount_factors!AR50*CA_insurance_cash_flows!$G207</f>
        <v>0</v>
      </c>
      <c r="AV207" s="1009">
        <f>CA_discount_factors!AS50*CA_insurance_cash_flows!$G207</f>
        <v>0</v>
      </c>
      <c r="AW207" s="1009">
        <f>CA_discount_factors!AT50*CA_insurance_cash_flows!$G207</f>
        <v>0</v>
      </c>
      <c r="AX207" s="1009">
        <f>CA_discount_factors!AU50*CA_insurance_cash_flows!$G207</f>
        <v>0</v>
      </c>
      <c r="AY207" s="1009">
        <f>CA_discount_factors!AV50*CA_insurance_cash_flows!$G207</f>
        <v>0</v>
      </c>
      <c r="AZ207" s="1009">
        <f>CA_discount_factors!AW50*CA_insurance_cash_flows!$G207</f>
        <v>0</v>
      </c>
      <c r="BA207" s="1009">
        <f>CA_discount_factors!AX50*CA_insurance_cash_flows!$G207</f>
        <v>0</v>
      </c>
      <c r="BB207" s="1009">
        <f>CA_discount_factors!AY50*CA_insurance_cash_flows!$G207</f>
        <v>0</v>
      </c>
      <c r="BC207" s="1009">
        <f>CA_discount_factors!AZ50*CA_insurance_cash_flows!$G207</f>
        <v>0</v>
      </c>
      <c r="BD207" s="1009">
        <f>CA_discount_factors!BA50*CA_insurance_cash_flows!$G207</f>
        <v>0</v>
      </c>
      <c r="BE207" s="1009">
        <f>CA_discount_factors!BB50*CA_insurance_cash_flows!$G207</f>
        <v>0</v>
      </c>
      <c r="BF207" s="1009">
        <f>CA_discount_factors!BC50*CA_insurance_cash_flows!$G207</f>
        <v>0</v>
      </c>
      <c r="BG207" s="1013">
        <f>CA_discount_factors!BD50*CA_insurance_cash_flows!$G207</f>
        <v>0</v>
      </c>
    </row>
    <row r="208" spans="3:66" x14ac:dyDescent="0.2">
      <c r="C208" s="513">
        <f t="shared" ref="C208:C231" si="80">C207+1</f>
        <v>2</v>
      </c>
      <c r="D208" s="211" t="str">
        <v/>
      </c>
      <c r="E208" s="683" t="str">
        <v/>
      </c>
      <c r="F208" s="679"/>
      <c r="G208" s="1016">
        <v>0</v>
      </c>
      <c r="H208" s="194"/>
      <c r="I208" s="44"/>
      <c r="J208" s="1009">
        <f>CA_discount_factors!G51*CA_insurance_cash_flows!$G208</f>
        <v>0</v>
      </c>
      <c r="K208" s="1009">
        <f>CA_discount_factors!H51*CA_insurance_cash_flows!$G208</f>
        <v>0</v>
      </c>
      <c r="L208" s="1009">
        <f>CA_discount_factors!I51*CA_insurance_cash_flows!$G208</f>
        <v>0</v>
      </c>
      <c r="M208" s="1009">
        <f>CA_discount_factors!J51*CA_insurance_cash_flows!$G208</f>
        <v>0</v>
      </c>
      <c r="N208" s="1009">
        <f>CA_discount_factors!K51*CA_insurance_cash_flows!$G208</f>
        <v>0</v>
      </c>
      <c r="O208" s="1009">
        <f>CA_discount_factors!L51*CA_insurance_cash_flows!$G208</f>
        <v>0</v>
      </c>
      <c r="P208" s="1009">
        <f>CA_discount_factors!M51*CA_insurance_cash_flows!$G208</f>
        <v>0</v>
      </c>
      <c r="Q208" s="1009">
        <f>CA_discount_factors!N51*CA_insurance_cash_flows!$G208</f>
        <v>0</v>
      </c>
      <c r="R208" s="1009">
        <f>CA_discount_factors!O51*CA_insurance_cash_flows!$G208</f>
        <v>0</v>
      </c>
      <c r="S208" s="1009">
        <f>CA_discount_factors!P51*CA_insurance_cash_flows!$G208</f>
        <v>0</v>
      </c>
      <c r="T208" s="1009">
        <f>CA_discount_factors!Q51*CA_insurance_cash_flows!$G208</f>
        <v>0</v>
      </c>
      <c r="U208" s="1009">
        <f>CA_discount_factors!R51*CA_insurance_cash_flows!$G208</f>
        <v>0</v>
      </c>
      <c r="V208" s="1009">
        <f>CA_discount_factors!S51*CA_insurance_cash_flows!$G208</f>
        <v>0</v>
      </c>
      <c r="W208" s="1009">
        <f>CA_discount_factors!T51*CA_insurance_cash_flows!$G208</f>
        <v>0</v>
      </c>
      <c r="X208" s="1009">
        <f>CA_discount_factors!U51*CA_insurance_cash_flows!$G208</f>
        <v>0</v>
      </c>
      <c r="Y208" s="1009">
        <f>CA_discount_factors!V51*CA_insurance_cash_flows!$G208</f>
        <v>0</v>
      </c>
      <c r="Z208" s="1009">
        <f>CA_discount_factors!W51*CA_insurance_cash_flows!$G208</f>
        <v>0</v>
      </c>
      <c r="AA208" s="1009">
        <f>CA_discount_factors!X51*CA_insurance_cash_flows!$G208</f>
        <v>0</v>
      </c>
      <c r="AB208" s="1009">
        <f>CA_discount_factors!Y51*CA_insurance_cash_flows!$G208</f>
        <v>0</v>
      </c>
      <c r="AC208" s="1009">
        <f>CA_discount_factors!Z51*CA_insurance_cash_flows!$G208</f>
        <v>0</v>
      </c>
      <c r="AD208" s="1009">
        <f>CA_discount_factors!AA51*CA_insurance_cash_flows!$G208</f>
        <v>0</v>
      </c>
      <c r="AE208" s="1009">
        <f>CA_discount_factors!AB51*CA_insurance_cash_flows!$G208</f>
        <v>0</v>
      </c>
      <c r="AF208" s="1009">
        <f>CA_discount_factors!AC51*CA_insurance_cash_flows!$G208</f>
        <v>0</v>
      </c>
      <c r="AG208" s="1009">
        <f>CA_discount_factors!AD51*CA_insurance_cash_flows!$G208</f>
        <v>0</v>
      </c>
      <c r="AH208" s="1009">
        <f>CA_discount_factors!AE51*CA_insurance_cash_flows!$G208</f>
        <v>0</v>
      </c>
      <c r="AI208" s="1009">
        <f>CA_discount_factors!AF51*CA_insurance_cash_flows!$G208</f>
        <v>0</v>
      </c>
      <c r="AJ208" s="1009">
        <f>CA_discount_factors!AG51*CA_insurance_cash_flows!$G208</f>
        <v>0</v>
      </c>
      <c r="AK208" s="1009">
        <f>CA_discount_factors!AH51*CA_insurance_cash_flows!$G208</f>
        <v>0</v>
      </c>
      <c r="AL208" s="1009">
        <f>CA_discount_factors!AI51*CA_insurance_cash_flows!$G208</f>
        <v>0</v>
      </c>
      <c r="AM208" s="1009">
        <f>CA_discount_factors!AJ51*CA_insurance_cash_flows!$G208</f>
        <v>0</v>
      </c>
      <c r="AN208" s="1009">
        <f>CA_discount_factors!AK51*CA_insurance_cash_flows!$G208</f>
        <v>0</v>
      </c>
      <c r="AO208" s="1009">
        <f>CA_discount_factors!AL51*CA_insurance_cash_flows!$G208</f>
        <v>0</v>
      </c>
      <c r="AP208" s="1009">
        <f>CA_discount_factors!AM51*CA_insurance_cash_flows!$G208</f>
        <v>0</v>
      </c>
      <c r="AQ208" s="1009">
        <f>CA_discount_factors!AN51*CA_insurance_cash_flows!$G208</f>
        <v>0</v>
      </c>
      <c r="AR208" s="1009">
        <f>CA_discount_factors!AO51*CA_insurance_cash_flows!$G208</f>
        <v>0</v>
      </c>
      <c r="AS208" s="1009">
        <f>CA_discount_factors!AP51*CA_insurance_cash_flows!$G208</f>
        <v>0</v>
      </c>
      <c r="AT208" s="1009">
        <f>CA_discount_factors!AQ51*CA_insurance_cash_flows!$G208</f>
        <v>0</v>
      </c>
      <c r="AU208" s="1009">
        <f>CA_discount_factors!AR51*CA_insurance_cash_flows!$G208</f>
        <v>0</v>
      </c>
      <c r="AV208" s="1009">
        <f>CA_discount_factors!AS51*CA_insurance_cash_flows!$G208</f>
        <v>0</v>
      </c>
      <c r="AW208" s="1009">
        <f>CA_discount_factors!AT51*CA_insurance_cash_flows!$G208</f>
        <v>0</v>
      </c>
      <c r="AX208" s="1009">
        <f>CA_discount_factors!AU51*CA_insurance_cash_flows!$G208</f>
        <v>0</v>
      </c>
      <c r="AY208" s="1009">
        <f>CA_discount_factors!AV51*CA_insurance_cash_flows!$G208</f>
        <v>0</v>
      </c>
      <c r="AZ208" s="1009">
        <f>CA_discount_factors!AW51*CA_insurance_cash_flows!$G208</f>
        <v>0</v>
      </c>
      <c r="BA208" s="1009">
        <f>CA_discount_factors!AX51*CA_insurance_cash_flows!$G208</f>
        <v>0</v>
      </c>
      <c r="BB208" s="1009">
        <f>CA_discount_factors!AY51*CA_insurance_cash_flows!$G208</f>
        <v>0</v>
      </c>
      <c r="BC208" s="1009">
        <f>CA_discount_factors!AZ51*CA_insurance_cash_flows!$G208</f>
        <v>0</v>
      </c>
      <c r="BD208" s="1009">
        <f>CA_discount_factors!BA51*CA_insurance_cash_flows!$G208</f>
        <v>0</v>
      </c>
      <c r="BE208" s="1009">
        <f>CA_discount_factors!BB51*CA_insurance_cash_flows!$G208</f>
        <v>0</v>
      </c>
      <c r="BF208" s="1009">
        <f>CA_discount_factors!BC51*CA_insurance_cash_flows!$G208</f>
        <v>0</v>
      </c>
      <c r="BG208" s="1013">
        <f>CA_discount_factors!BD51*CA_insurance_cash_flows!$G208</f>
        <v>0</v>
      </c>
    </row>
    <row r="209" spans="3:59" x14ac:dyDescent="0.2">
      <c r="C209" s="513">
        <f t="shared" si="80"/>
        <v>3</v>
      </c>
      <c r="D209" s="211" t="str">
        <v/>
      </c>
      <c r="E209" s="683" t="str">
        <v/>
      </c>
      <c r="F209" s="679"/>
      <c r="G209" s="1016">
        <v>0</v>
      </c>
      <c r="H209" s="194"/>
      <c r="I209" s="44"/>
      <c r="J209" s="1009">
        <f>CA_discount_factors!G52*CA_insurance_cash_flows!$G209</f>
        <v>0</v>
      </c>
      <c r="K209" s="1009">
        <f>CA_discount_factors!H52*CA_insurance_cash_flows!$G209</f>
        <v>0</v>
      </c>
      <c r="L209" s="1009">
        <f>CA_discount_factors!I52*CA_insurance_cash_flows!$G209</f>
        <v>0</v>
      </c>
      <c r="M209" s="1009">
        <f>CA_discount_factors!J52*CA_insurance_cash_flows!$G209</f>
        <v>0</v>
      </c>
      <c r="N209" s="1009">
        <f>CA_discount_factors!K52*CA_insurance_cash_flows!$G209</f>
        <v>0</v>
      </c>
      <c r="O209" s="1009">
        <f>CA_discount_factors!L52*CA_insurance_cash_flows!$G209</f>
        <v>0</v>
      </c>
      <c r="P209" s="1009">
        <f>CA_discount_factors!M52*CA_insurance_cash_flows!$G209</f>
        <v>0</v>
      </c>
      <c r="Q209" s="1009">
        <f>CA_discount_factors!N52*CA_insurance_cash_flows!$G209</f>
        <v>0</v>
      </c>
      <c r="R209" s="1009">
        <f>CA_discount_factors!O52*CA_insurance_cash_flows!$G209</f>
        <v>0</v>
      </c>
      <c r="S209" s="1009">
        <f>CA_discount_factors!P52*CA_insurance_cash_flows!$G209</f>
        <v>0</v>
      </c>
      <c r="T209" s="1009">
        <f>CA_discount_factors!Q52*CA_insurance_cash_flows!$G209</f>
        <v>0</v>
      </c>
      <c r="U209" s="1009">
        <f>CA_discount_factors!R52*CA_insurance_cash_flows!$G209</f>
        <v>0</v>
      </c>
      <c r="V209" s="1009">
        <f>CA_discount_factors!S52*CA_insurance_cash_flows!$G209</f>
        <v>0</v>
      </c>
      <c r="W209" s="1009">
        <f>CA_discount_factors!T52*CA_insurance_cash_flows!$G209</f>
        <v>0</v>
      </c>
      <c r="X209" s="1009">
        <f>CA_discount_factors!U52*CA_insurance_cash_flows!$G209</f>
        <v>0</v>
      </c>
      <c r="Y209" s="1009">
        <f>CA_discount_factors!V52*CA_insurance_cash_flows!$G209</f>
        <v>0</v>
      </c>
      <c r="Z209" s="1009">
        <f>CA_discount_factors!W52*CA_insurance_cash_flows!$G209</f>
        <v>0</v>
      </c>
      <c r="AA209" s="1009">
        <f>CA_discount_factors!X52*CA_insurance_cash_flows!$G209</f>
        <v>0</v>
      </c>
      <c r="AB209" s="1009">
        <f>CA_discount_factors!Y52*CA_insurance_cash_flows!$G209</f>
        <v>0</v>
      </c>
      <c r="AC209" s="1009">
        <f>CA_discount_factors!Z52*CA_insurance_cash_flows!$G209</f>
        <v>0</v>
      </c>
      <c r="AD209" s="1009">
        <f>CA_discount_factors!AA52*CA_insurance_cash_flows!$G209</f>
        <v>0</v>
      </c>
      <c r="AE209" s="1009">
        <f>CA_discount_factors!AB52*CA_insurance_cash_flows!$G209</f>
        <v>0</v>
      </c>
      <c r="AF209" s="1009">
        <f>CA_discount_factors!AC52*CA_insurance_cash_flows!$G209</f>
        <v>0</v>
      </c>
      <c r="AG209" s="1009">
        <f>CA_discount_factors!AD52*CA_insurance_cash_flows!$G209</f>
        <v>0</v>
      </c>
      <c r="AH209" s="1009">
        <f>CA_discount_factors!AE52*CA_insurance_cash_flows!$G209</f>
        <v>0</v>
      </c>
      <c r="AI209" s="1009">
        <f>CA_discount_factors!AF52*CA_insurance_cash_flows!$G209</f>
        <v>0</v>
      </c>
      <c r="AJ209" s="1009">
        <f>CA_discount_factors!AG52*CA_insurance_cash_flows!$G209</f>
        <v>0</v>
      </c>
      <c r="AK209" s="1009">
        <f>CA_discount_factors!AH52*CA_insurance_cash_flows!$G209</f>
        <v>0</v>
      </c>
      <c r="AL209" s="1009">
        <f>CA_discount_factors!AI52*CA_insurance_cash_flows!$G209</f>
        <v>0</v>
      </c>
      <c r="AM209" s="1009">
        <f>CA_discount_factors!AJ52*CA_insurance_cash_flows!$G209</f>
        <v>0</v>
      </c>
      <c r="AN209" s="1009">
        <f>CA_discount_factors!AK52*CA_insurance_cash_flows!$G209</f>
        <v>0</v>
      </c>
      <c r="AO209" s="1009">
        <f>CA_discount_factors!AL52*CA_insurance_cash_flows!$G209</f>
        <v>0</v>
      </c>
      <c r="AP209" s="1009">
        <f>CA_discount_factors!AM52*CA_insurance_cash_flows!$G209</f>
        <v>0</v>
      </c>
      <c r="AQ209" s="1009">
        <f>CA_discount_factors!AN52*CA_insurance_cash_flows!$G209</f>
        <v>0</v>
      </c>
      <c r="AR209" s="1009">
        <f>CA_discount_factors!AO52*CA_insurance_cash_flows!$G209</f>
        <v>0</v>
      </c>
      <c r="AS209" s="1009">
        <f>CA_discount_factors!AP52*CA_insurance_cash_flows!$G209</f>
        <v>0</v>
      </c>
      <c r="AT209" s="1009">
        <f>CA_discount_factors!AQ52*CA_insurance_cash_flows!$G209</f>
        <v>0</v>
      </c>
      <c r="AU209" s="1009">
        <f>CA_discount_factors!AR52*CA_insurance_cash_flows!$G209</f>
        <v>0</v>
      </c>
      <c r="AV209" s="1009">
        <f>CA_discount_factors!AS52*CA_insurance_cash_flows!$G209</f>
        <v>0</v>
      </c>
      <c r="AW209" s="1009">
        <f>CA_discount_factors!AT52*CA_insurance_cash_flows!$G209</f>
        <v>0</v>
      </c>
      <c r="AX209" s="1009">
        <f>CA_discount_factors!AU52*CA_insurance_cash_flows!$G209</f>
        <v>0</v>
      </c>
      <c r="AY209" s="1009">
        <f>CA_discount_factors!AV52*CA_insurance_cash_flows!$G209</f>
        <v>0</v>
      </c>
      <c r="AZ209" s="1009">
        <f>CA_discount_factors!AW52*CA_insurance_cash_flows!$G209</f>
        <v>0</v>
      </c>
      <c r="BA209" s="1009">
        <f>CA_discount_factors!AX52*CA_insurance_cash_flows!$G209</f>
        <v>0</v>
      </c>
      <c r="BB209" s="1009">
        <f>CA_discount_factors!AY52*CA_insurance_cash_flows!$G209</f>
        <v>0</v>
      </c>
      <c r="BC209" s="1009">
        <f>CA_discount_factors!AZ52*CA_insurance_cash_flows!$G209</f>
        <v>0</v>
      </c>
      <c r="BD209" s="1009">
        <f>CA_discount_factors!BA52*CA_insurance_cash_flows!$G209</f>
        <v>0</v>
      </c>
      <c r="BE209" s="1009">
        <f>CA_discount_factors!BB52*CA_insurance_cash_flows!$G209</f>
        <v>0</v>
      </c>
      <c r="BF209" s="1009">
        <f>CA_discount_factors!BC52*CA_insurance_cash_flows!$G209</f>
        <v>0</v>
      </c>
      <c r="BG209" s="1013">
        <f>CA_discount_factors!BD52*CA_insurance_cash_flows!$G209</f>
        <v>0</v>
      </c>
    </row>
    <row r="210" spans="3:59" x14ac:dyDescent="0.2">
      <c r="C210" s="513">
        <f t="shared" si="80"/>
        <v>4</v>
      </c>
      <c r="D210" s="211" t="str">
        <v/>
      </c>
      <c r="E210" s="683" t="str">
        <v/>
      </c>
      <c r="F210" s="679"/>
      <c r="G210" s="1016">
        <v>0</v>
      </c>
      <c r="H210" s="194"/>
      <c r="I210" s="44"/>
      <c r="J210" s="1009">
        <f>CA_discount_factors!G53*CA_insurance_cash_flows!$G210</f>
        <v>0</v>
      </c>
      <c r="K210" s="1009">
        <f>CA_discount_factors!H53*CA_insurance_cash_flows!$G210</f>
        <v>0</v>
      </c>
      <c r="L210" s="1009">
        <f>CA_discount_factors!I53*CA_insurance_cash_flows!$G210</f>
        <v>0</v>
      </c>
      <c r="M210" s="1009">
        <f>CA_discount_factors!J53*CA_insurance_cash_flows!$G210</f>
        <v>0</v>
      </c>
      <c r="N210" s="1009">
        <f>CA_discount_factors!K53*CA_insurance_cash_flows!$G210</f>
        <v>0</v>
      </c>
      <c r="O210" s="1009">
        <f>CA_discount_factors!L53*CA_insurance_cash_flows!$G210</f>
        <v>0</v>
      </c>
      <c r="P210" s="1009">
        <f>CA_discount_factors!M53*CA_insurance_cash_flows!$G210</f>
        <v>0</v>
      </c>
      <c r="Q210" s="1009">
        <f>CA_discount_factors!N53*CA_insurance_cash_flows!$G210</f>
        <v>0</v>
      </c>
      <c r="R210" s="1009">
        <f>CA_discount_factors!O53*CA_insurance_cash_flows!$G210</f>
        <v>0</v>
      </c>
      <c r="S210" s="1009">
        <f>CA_discount_factors!P53*CA_insurance_cash_flows!$G210</f>
        <v>0</v>
      </c>
      <c r="T210" s="1009">
        <f>CA_discount_factors!Q53*CA_insurance_cash_flows!$G210</f>
        <v>0</v>
      </c>
      <c r="U210" s="1009">
        <f>CA_discount_factors!R53*CA_insurance_cash_flows!$G210</f>
        <v>0</v>
      </c>
      <c r="V210" s="1009">
        <f>CA_discount_factors!S53*CA_insurance_cash_flows!$G210</f>
        <v>0</v>
      </c>
      <c r="W210" s="1009">
        <f>CA_discount_factors!T53*CA_insurance_cash_flows!$G210</f>
        <v>0</v>
      </c>
      <c r="X210" s="1009">
        <f>CA_discount_factors!U53*CA_insurance_cash_flows!$G210</f>
        <v>0</v>
      </c>
      <c r="Y210" s="1009">
        <f>CA_discount_factors!V53*CA_insurance_cash_flows!$G210</f>
        <v>0</v>
      </c>
      <c r="Z210" s="1009">
        <f>CA_discount_factors!W53*CA_insurance_cash_flows!$G210</f>
        <v>0</v>
      </c>
      <c r="AA210" s="1009">
        <f>CA_discount_factors!X53*CA_insurance_cash_flows!$G210</f>
        <v>0</v>
      </c>
      <c r="AB210" s="1009">
        <f>CA_discount_factors!Y53*CA_insurance_cash_flows!$G210</f>
        <v>0</v>
      </c>
      <c r="AC210" s="1009">
        <f>CA_discount_factors!Z53*CA_insurance_cash_flows!$G210</f>
        <v>0</v>
      </c>
      <c r="AD210" s="1009">
        <f>CA_discount_factors!AA53*CA_insurance_cash_flows!$G210</f>
        <v>0</v>
      </c>
      <c r="AE210" s="1009">
        <f>CA_discount_factors!AB53*CA_insurance_cash_flows!$G210</f>
        <v>0</v>
      </c>
      <c r="AF210" s="1009">
        <f>CA_discount_factors!AC53*CA_insurance_cash_flows!$G210</f>
        <v>0</v>
      </c>
      <c r="AG210" s="1009">
        <f>CA_discount_factors!AD53*CA_insurance_cash_flows!$G210</f>
        <v>0</v>
      </c>
      <c r="AH210" s="1009">
        <f>CA_discount_factors!AE53*CA_insurance_cash_flows!$G210</f>
        <v>0</v>
      </c>
      <c r="AI210" s="1009">
        <f>CA_discount_factors!AF53*CA_insurance_cash_flows!$G210</f>
        <v>0</v>
      </c>
      <c r="AJ210" s="1009">
        <f>CA_discount_factors!AG53*CA_insurance_cash_flows!$G210</f>
        <v>0</v>
      </c>
      <c r="AK210" s="1009">
        <f>CA_discount_factors!AH53*CA_insurance_cash_flows!$G210</f>
        <v>0</v>
      </c>
      <c r="AL210" s="1009">
        <f>CA_discount_factors!AI53*CA_insurance_cash_flows!$G210</f>
        <v>0</v>
      </c>
      <c r="AM210" s="1009">
        <f>CA_discount_factors!AJ53*CA_insurance_cash_flows!$G210</f>
        <v>0</v>
      </c>
      <c r="AN210" s="1009">
        <f>CA_discount_factors!AK53*CA_insurance_cash_flows!$G210</f>
        <v>0</v>
      </c>
      <c r="AO210" s="1009">
        <f>CA_discount_factors!AL53*CA_insurance_cash_flows!$G210</f>
        <v>0</v>
      </c>
      <c r="AP210" s="1009">
        <f>CA_discount_factors!AM53*CA_insurance_cash_flows!$G210</f>
        <v>0</v>
      </c>
      <c r="AQ210" s="1009">
        <f>CA_discount_factors!AN53*CA_insurance_cash_flows!$G210</f>
        <v>0</v>
      </c>
      <c r="AR210" s="1009">
        <f>CA_discount_factors!AO53*CA_insurance_cash_flows!$G210</f>
        <v>0</v>
      </c>
      <c r="AS210" s="1009">
        <f>CA_discount_factors!AP53*CA_insurance_cash_flows!$G210</f>
        <v>0</v>
      </c>
      <c r="AT210" s="1009">
        <f>CA_discount_factors!AQ53*CA_insurance_cash_flows!$G210</f>
        <v>0</v>
      </c>
      <c r="AU210" s="1009">
        <f>CA_discount_factors!AR53*CA_insurance_cash_flows!$G210</f>
        <v>0</v>
      </c>
      <c r="AV210" s="1009">
        <f>CA_discount_factors!AS53*CA_insurance_cash_flows!$G210</f>
        <v>0</v>
      </c>
      <c r="AW210" s="1009">
        <f>CA_discount_factors!AT53*CA_insurance_cash_flows!$G210</f>
        <v>0</v>
      </c>
      <c r="AX210" s="1009">
        <f>CA_discount_factors!AU53*CA_insurance_cash_flows!$G210</f>
        <v>0</v>
      </c>
      <c r="AY210" s="1009">
        <f>CA_discount_factors!AV53*CA_insurance_cash_flows!$G210</f>
        <v>0</v>
      </c>
      <c r="AZ210" s="1009">
        <f>CA_discount_factors!AW53*CA_insurance_cash_flows!$G210</f>
        <v>0</v>
      </c>
      <c r="BA210" s="1009">
        <f>CA_discount_factors!AX53*CA_insurance_cash_flows!$G210</f>
        <v>0</v>
      </c>
      <c r="BB210" s="1009">
        <f>CA_discount_factors!AY53*CA_insurance_cash_flows!$G210</f>
        <v>0</v>
      </c>
      <c r="BC210" s="1009">
        <f>CA_discount_factors!AZ53*CA_insurance_cash_flows!$G210</f>
        <v>0</v>
      </c>
      <c r="BD210" s="1009">
        <f>CA_discount_factors!BA53*CA_insurance_cash_flows!$G210</f>
        <v>0</v>
      </c>
      <c r="BE210" s="1009">
        <f>CA_discount_factors!BB53*CA_insurance_cash_flows!$G210</f>
        <v>0</v>
      </c>
      <c r="BF210" s="1009">
        <f>CA_discount_factors!BC53*CA_insurance_cash_flows!$G210</f>
        <v>0</v>
      </c>
      <c r="BG210" s="1013">
        <f>CA_discount_factors!BD53*CA_insurance_cash_flows!$G210</f>
        <v>0</v>
      </c>
    </row>
    <row r="211" spans="3:59" x14ac:dyDescent="0.2">
      <c r="C211" s="513">
        <f t="shared" si="80"/>
        <v>5</v>
      </c>
      <c r="D211" s="211" t="str">
        <v/>
      </c>
      <c r="E211" s="683" t="str">
        <v/>
      </c>
      <c r="F211" s="679"/>
      <c r="G211" s="1016">
        <v>0</v>
      </c>
      <c r="H211" s="194"/>
      <c r="I211" s="44"/>
      <c r="J211" s="1009">
        <f>CA_discount_factors!G54*CA_insurance_cash_flows!$G211</f>
        <v>0</v>
      </c>
      <c r="K211" s="1009">
        <f>CA_discount_factors!H54*CA_insurance_cash_flows!$G211</f>
        <v>0</v>
      </c>
      <c r="L211" s="1009">
        <f>CA_discount_factors!I54*CA_insurance_cash_flows!$G211</f>
        <v>0</v>
      </c>
      <c r="M211" s="1009">
        <f>CA_discount_factors!J54*CA_insurance_cash_flows!$G211</f>
        <v>0</v>
      </c>
      <c r="N211" s="1009">
        <f>CA_discount_factors!K54*CA_insurance_cash_flows!$G211</f>
        <v>0</v>
      </c>
      <c r="O211" s="1009">
        <f>CA_discount_factors!L54*CA_insurance_cash_flows!$G211</f>
        <v>0</v>
      </c>
      <c r="P211" s="1009">
        <f>CA_discount_factors!M54*CA_insurance_cash_flows!$G211</f>
        <v>0</v>
      </c>
      <c r="Q211" s="1009">
        <f>CA_discount_factors!N54*CA_insurance_cash_flows!$G211</f>
        <v>0</v>
      </c>
      <c r="R211" s="1009">
        <f>CA_discount_factors!O54*CA_insurance_cash_flows!$G211</f>
        <v>0</v>
      </c>
      <c r="S211" s="1009">
        <f>CA_discount_factors!P54*CA_insurance_cash_flows!$G211</f>
        <v>0</v>
      </c>
      <c r="T211" s="1009">
        <f>CA_discount_factors!Q54*CA_insurance_cash_flows!$G211</f>
        <v>0</v>
      </c>
      <c r="U211" s="1009">
        <f>CA_discount_factors!R54*CA_insurance_cash_flows!$G211</f>
        <v>0</v>
      </c>
      <c r="V211" s="1009">
        <f>CA_discount_factors!S54*CA_insurance_cash_flows!$G211</f>
        <v>0</v>
      </c>
      <c r="W211" s="1009">
        <f>CA_discount_factors!T54*CA_insurance_cash_flows!$G211</f>
        <v>0</v>
      </c>
      <c r="X211" s="1009">
        <f>CA_discount_factors!U54*CA_insurance_cash_flows!$G211</f>
        <v>0</v>
      </c>
      <c r="Y211" s="1009">
        <f>CA_discount_factors!V54*CA_insurance_cash_flows!$G211</f>
        <v>0</v>
      </c>
      <c r="Z211" s="1009">
        <f>CA_discount_factors!W54*CA_insurance_cash_flows!$G211</f>
        <v>0</v>
      </c>
      <c r="AA211" s="1009">
        <f>CA_discount_factors!X54*CA_insurance_cash_flows!$G211</f>
        <v>0</v>
      </c>
      <c r="AB211" s="1009">
        <f>CA_discount_factors!Y54*CA_insurance_cash_flows!$G211</f>
        <v>0</v>
      </c>
      <c r="AC211" s="1009">
        <f>CA_discount_factors!Z54*CA_insurance_cash_flows!$G211</f>
        <v>0</v>
      </c>
      <c r="AD211" s="1009">
        <f>CA_discount_factors!AA54*CA_insurance_cash_flows!$G211</f>
        <v>0</v>
      </c>
      <c r="AE211" s="1009">
        <f>CA_discount_factors!AB54*CA_insurance_cash_flows!$G211</f>
        <v>0</v>
      </c>
      <c r="AF211" s="1009">
        <f>CA_discount_factors!AC54*CA_insurance_cash_flows!$G211</f>
        <v>0</v>
      </c>
      <c r="AG211" s="1009">
        <f>CA_discount_factors!AD54*CA_insurance_cash_flows!$G211</f>
        <v>0</v>
      </c>
      <c r="AH211" s="1009">
        <f>CA_discount_factors!AE54*CA_insurance_cash_flows!$G211</f>
        <v>0</v>
      </c>
      <c r="AI211" s="1009">
        <f>CA_discount_factors!AF54*CA_insurance_cash_flows!$G211</f>
        <v>0</v>
      </c>
      <c r="AJ211" s="1009">
        <f>CA_discount_factors!AG54*CA_insurance_cash_flows!$G211</f>
        <v>0</v>
      </c>
      <c r="AK211" s="1009">
        <f>CA_discount_factors!AH54*CA_insurance_cash_flows!$G211</f>
        <v>0</v>
      </c>
      <c r="AL211" s="1009">
        <f>CA_discount_factors!AI54*CA_insurance_cash_flows!$G211</f>
        <v>0</v>
      </c>
      <c r="AM211" s="1009">
        <f>CA_discount_factors!AJ54*CA_insurance_cash_flows!$G211</f>
        <v>0</v>
      </c>
      <c r="AN211" s="1009">
        <f>CA_discount_factors!AK54*CA_insurance_cash_flows!$G211</f>
        <v>0</v>
      </c>
      <c r="AO211" s="1009">
        <f>CA_discount_factors!AL54*CA_insurance_cash_flows!$G211</f>
        <v>0</v>
      </c>
      <c r="AP211" s="1009">
        <f>CA_discount_factors!AM54*CA_insurance_cash_flows!$G211</f>
        <v>0</v>
      </c>
      <c r="AQ211" s="1009">
        <f>CA_discount_factors!AN54*CA_insurance_cash_flows!$G211</f>
        <v>0</v>
      </c>
      <c r="AR211" s="1009">
        <f>CA_discount_factors!AO54*CA_insurance_cash_flows!$G211</f>
        <v>0</v>
      </c>
      <c r="AS211" s="1009">
        <f>CA_discount_factors!AP54*CA_insurance_cash_flows!$G211</f>
        <v>0</v>
      </c>
      <c r="AT211" s="1009">
        <f>CA_discount_factors!AQ54*CA_insurance_cash_flows!$G211</f>
        <v>0</v>
      </c>
      <c r="AU211" s="1009">
        <f>CA_discount_factors!AR54*CA_insurance_cash_flows!$G211</f>
        <v>0</v>
      </c>
      <c r="AV211" s="1009">
        <f>CA_discount_factors!AS54*CA_insurance_cash_flows!$G211</f>
        <v>0</v>
      </c>
      <c r="AW211" s="1009">
        <f>CA_discount_factors!AT54*CA_insurance_cash_flows!$G211</f>
        <v>0</v>
      </c>
      <c r="AX211" s="1009">
        <f>CA_discount_factors!AU54*CA_insurance_cash_flows!$G211</f>
        <v>0</v>
      </c>
      <c r="AY211" s="1009">
        <f>CA_discount_factors!AV54*CA_insurance_cash_flows!$G211</f>
        <v>0</v>
      </c>
      <c r="AZ211" s="1009">
        <f>CA_discount_factors!AW54*CA_insurance_cash_flows!$G211</f>
        <v>0</v>
      </c>
      <c r="BA211" s="1009">
        <f>CA_discount_factors!AX54*CA_insurance_cash_flows!$G211</f>
        <v>0</v>
      </c>
      <c r="BB211" s="1009">
        <f>CA_discount_factors!AY54*CA_insurance_cash_flows!$G211</f>
        <v>0</v>
      </c>
      <c r="BC211" s="1009">
        <f>CA_discount_factors!AZ54*CA_insurance_cash_flows!$G211</f>
        <v>0</v>
      </c>
      <c r="BD211" s="1009">
        <f>CA_discount_factors!BA54*CA_insurance_cash_flows!$G211</f>
        <v>0</v>
      </c>
      <c r="BE211" s="1009">
        <f>CA_discount_factors!BB54*CA_insurance_cash_flows!$G211</f>
        <v>0</v>
      </c>
      <c r="BF211" s="1009">
        <f>CA_discount_factors!BC54*CA_insurance_cash_flows!$G211</f>
        <v>0</v>
      </c>
      <c r="BG211" s="1013">
        <f>CA_discount_factors!BD54*CA_insurance_cash_flows!$G211</f>
        <v>0</v>
      </c>
    </row>
    <row r="212" spans="3:59" x14ac:dyDescent="0.2">
      <c r="C212" s="513">
        <f t="shared" si="80"/>
        <v>6</v>
      </c>
      <c r="D212" s="211" t="str">
        <v/>
      </c>
      <c r="E212" s="683" t="str">
        <v/>
      </c>
      <c r="F212" s="679"/>
      <c r="G212" s="1016">
        <v>0</v>
      </c>
      <c r="H212" s="194"/>
      <c r="I212" s="44"/>
      <c r="J212" s="1009">
        <f>CA_discount_factors!G55*CA_insurance_cash_flows!$G212</f>
        <v>0</v>
      </c>
      <c r="K212" s="1009">
        <f>CA_discount_factors!H55*CA_insurance_cash_flows!$G212</f>
        <v>0</v>
      </c>
      <c r="L212" s="1009">
        <f>CA_discount_factors!I55*CA_insurance_cash_flows!$G212</f>
        <v>0</v>
      </c>
      <c r="M212" s="1009">
        <f>CA_discount_factors!J55*CA_insurance_cash_flows!$G212</f>
        <v>0</v>
      </c>
      <c r="N212" s="1009">
        <f>CA_discount_factors!K55*CA_insurance_cash_flows!$G212</f>
        <v>0</v>
      </c>
      <c r="O212" s="1009">
        <f>CA_discount_factors!L55*CA_insurance_cash_flows!$G212</f>
        <v>0</v>
      </c>
      <c r="P212" s="1009">
        <f>CA_discount_factors!M55*CA_insurance_cash_flows!$G212</f>
        <v>0</v>
      </c>
      <c r="Q212" s="1009">
        <f>CA_discount_factors!N55*CA_insurance_cash_flows!$G212</f>
        <v>0</v>
      </c>
      <c r="R212" s="1009">
        <f>CA_discount_factors!O55*CA_insurance_cash_flows!$G212</f>
        <v>0</v>
      </c>
      <c r="S212" s="1009">
        <f>CA_discount_factors!P55*CA_insurance_cash_flows!$G212</f>
        <v>0</v>
      </c>
      <c r="T212" s="1009">
        <f>CA_discount_factors!Q55*CA_insurance_cash_flows!$G212</f>
        <v>0</v>
      </c>
      <c r="U212" s="1009">
        <f>CA_discount_factors!R55*CA_insurance_cash_flows!$G212</f>
        <v>0</v>
      </c>
      <c r="V212" s="1009">
        <f>CA_discount_factors!S55*CA_insurance_cash_flows!$G212</f>
        <v>0</v>
      </c>
      <c r="W212" s="1009">
        <f>CA_discount_factors!T55*CA_insurance_cash_flows!$G212</f>
        <v>0</v>
      </c>
      <c r="X212" s="1009">
        <f>CA_discount_factors!U55*CA_insurance_cash_flows!$G212</f>
        <v>0</v>
      </c>
      <c r="Y212" s="1009">
        <f>CA_discount_factors!V55*CA_insurance_cash_flows!$G212</f>
        <v>0</v>
      </c>
      <c r="Z212" s="1009">
        <f>CA_discount_factors!W55*CA_insurance_cash_flows!$G212</f>
        <v>0</v>
      </c>
      <c r="AA212" s="1009">
        <f>CA_discount_factors!X55*CA_insurance_cash_flows!$G212</f>
        <v>0</v>
      </c>
      <c r="AB212" s="1009">
        <f>CA_discount_factors!Y55*CA_insurance_cash_flows!$G212</f>
        <v>0</v>
      </c>
      <c r="AC212" s="1009">
        <f>CA_discount_factors!Z55*CA_insurance_cash_flows!$G212</f>
        <v>0</v>
      </c>
      <c r="AD212" s="1009">
        <f>CA_discount_factors!AA55*CA_insurance_cash_flows!$G212</f>
        <v>0</v>
      </c>
      <c r="AE212" s="1009">
        <f>CA_discount_factors!AB55*CA_insurance_cash_flows!$G212</f>
        <v>0</v>
      </c>
      <c r="AF212" s="1009">
        <f>CA_discount_factors!AC55*CA_insurance_cash_flows!$G212</f>
        <v>0</v>
      </c>
      <c r="AG212" s="1009">
        <f>CA_discount_factors!AD55*CA_insurance_cash_flows!$G212</f>
        <v>0</v>
      </c>
      <c r="AH212" s="1009">
        <f>CA_discount_factors!AE55*CA_insurance_cash_flows!$G212</f>
        <v>0</v>
      </c>
      <c r="AI212" s="1009">
        <f>CA_discount_factors!AF55*CA_insurance_cash_flows!$G212</f>
        <v>0</v>
      </c>
      <c r="AJ212" s="1009">
        <f>CA_discount_factors!AG55*CA_insurance_cash_flows!$G212</f>
        <v>0</v>
      </c>
      <c r="AK212" s="1009">
        <f>CA_discount_factors!AH55*CA_insurance_cash_flows!$G212</f>
        <v>0</v>
      </c>
      <c r="AL212" s="1009">
        <f>CA_discount_factors!AI55*CA_insurance_cash_flows!$G212</f>
        <v>0</v>
      </c>
      <c r="AM212" s="1009">
        <f>CA_discount_factors!AJ55*CA_insurance_cash_flows!$G212</f>
        <v>0</v>
      </c>
      <c r="AN212" s="1009">
        <f>CA_discount_factors!AK55*CA_insurance_cash_flows!$G212</f>
        <v>0</v>
      </c>
      <c r="AO212" s="1009">
        <f>CA_discount_factors!AL55*CA_insurance_cash_flows!$G212</f>
        <v>0</v>
      </c>
      <c r="AP212" s="1009">
        <f>CA_discount_factors!AM55*CA_insurance_cash_flows!$G212</f>
        <v>0</v>
      </c>
      <c r="AQ212" s="1009">
        <f>CA_discount_factors!AN55*CA_insurance_cash_flows!$G212</f>
        <v>0</v>
      </c>
      <c r="AR212" s="1009">
        <f>CA_discount_factors!AO55*CA_insurance_cash_flows!$G212</f>
        <v>0</v>
      </c>
      <c r="AS212" s="1009">
        <f>CA_discount_factors!AP55*CA_insurance_cash_flows!$G212</f>
        <v>0</v>
      </c>
      <c r="AT212" s="1009">
        <f>CA_discount_factors!AQ55*CA_insurance_cash_flows!$G212</f>
        <v>0</v>
      </c>
      <c r="AU212" s="1009">
        <f>CA_discount_factors!AR55*CA_insurance_cash_flows!$G212</f>
        <v>0</v>
      </c>
      <c r="AV212" s="1009">
        <f>CA_discount_factors!AS55*CA_insurance_cash_flows!$G212</f>
        <v>0</v>
      </c>
      <c r="AW212" s="1009">
        <f>CA_discount_factors!AT55*CA_insurance_cash_flows!$G212</f>
        <v>0</v>
      </c>
      <c r="AX212" s="1009">
        <f>CA_discount_factors!AU55*CA_insurance_cash_flows!$G212</f>
        <v>0</v>
      </c>
      <c r="AY212" s="1009">
        <f>CA_discount_factors!AV55*CA_insurance_cash_flows!$G212</f>
        <v>0</v>
      </c>
      <c r="AZ212" s="1009">
        <f>CA_discount_factors!AW55*CA_insurance_cash_flows!$G212</f>
        <v>0</v>
      </c>
      <c r="BA212" s="1009">
        <f>CA_discount_factors!AX55*CA_insurance_cash_flows!$G212</f>
        <v>0</v>
      </c>
      <c r="BB212" s="1009">
        <f>CA_discount_factors!AY55*CA_insurance_cash_flows!$G212</f>
        <v>0</v>
      </c>
      <c r="BC212" s="1009">
        <f>CA_discount_factors!AZ55*CA_insurance_cash_flows!$G212</f>
        <v>0</v>
      </c>
      <c r="BD212" s="1009">
        <f>CA_discount_factors!BA55*CA_insurance_cash_flows!$G212</f>
        <v>0</v>
      </c>
      <c r="BE212" s="1009">
        <f>CA_discount_factors!BB55*CA_insurance_cash_flows!$G212</f>
        <v>0</v>
      </c>
      <c r="BF212" s="1009">
        <f>CA_discount_factors!BC55*CA_insurance_cash_flows!$G212</f>
        <v>0</v>
      </c>
      <c r="BG212" s="1013">
        <f>CA_discount_factors!BD55*CA_insurance_cash_flows!$G212</f>
        <v>0</v>
      </c>
    </row>
    <row r="213" spans="3:59" x14ac:dyDescent="0.2">
      <c r="C213" s="513">
        <f t="shared" si="80"/>
        <v>7</v>
      </c>
      <c r="D213" s="211" t="str">
        <v/>
      </c>
      <c r="E213" s="683" t="str">
        <v/>
      </c>
      <c r="F213" s="679"/>
      <c r="G213" s="1016">
        <v>0</v>
      </c>
      <c r="H213" s="194"/>
      <c r="I213" s="44"/>
      <c r="J213" s="1009">
        <f>CA_discount_factors!G56*CA_insurance_cash_flows!$G213</f>
        <v>0</v>
      </c>
      <c r="K213" s="1009">
        <f>CA_discount_factors!H56*CA_insurance_cash_flows!$G213</f>
        <v>0</v>
      </c>
      <c r="L213" s="1009">
        <f>CA_discount_factors!I56*CA_insurance_cash_flows!$G213</f>
        <v>0</v>
      </c>
      <c r="M213" s="1009">
        <f>CA_discount_factors!J56*CA_insurance_cash_flows!$G213</f>
        <v>0</v>
      </c>
      <c r="N213" s="1009">
        <f>CA_discount_factors!K56*CA_insurance_cash_flows!$G213</f>
        <v>0</v>
      </c>
      <c r="O213" s="1009">
        <f>CA_discount_factors!L56*CA_insurance_cash_flows!$G213</f>
        <v>0</v>
      </c>
      <c r="P213" s="1009">
        <f>CA_discount_factors!M56*CA_insurance_cash_flows!$G213</f>
        <v>0</v>
      </c>
      <c r="Q213" s="1009">
        <f>CA_discount_factors!N56*CA_insurance_cash_flows!$G213</f>
        <v>0</v>
      </c>
      <c r="R213" s="1009">
        <f>CA_discount_factors!O56*CA_insurance_cash_flows!$G213</f>
        <v>0</v>
      </c>
      <c r="S213" s="1009">
        <f>CA_discount_factors!P56*CA_insurance_cash_flows!$G213</f>
        <v>0</v>
      </c>
      <c r="T213" s="1009">
        <f>CA_discount_factors!Q56*CA_insurance_cash_flows!$G213</f>
        <v>0</v>
      </c>
      <c r="U213" s="1009">
        <f>CA_discount_factors!R56*CA_insurance_cash_flows!$G213</f>
        <v>0</v>
      </c>
      <c r="V213" s="1009">
        <f>CA_discount_factors!S56*CA_insurance_cash_flows!$G213</f>
        <v>0</v>
      </c>
      <c r="W213" s="1009">
        <f>CA_discount_factors!T56*CA_insurance_cash_flows!$G213</f>
        <v>0</v>
      </c>
      <c r="X213" s="1009">
        <f>CA_discount_factors!U56*CA_insurance_cash_flows!$G213</f>
        <v>0</v>
      </c>
      <c r="Y213" s="1009">
        <f>CA_discount_factors!V56*CA_insurance_cash_flows!$G213</f>
        <v>0</v>
      </c>
      <c r="Z213" s="1009">
        <f>CA_discount_factors!W56*CA_insurance_cash_flows!$G213</f>
        <v>0</v>
      </c>
      <c r="AA213" s="1009">
        <f>CA_discount_factors!X56*CA_insurance_cash_flows!$G213</f>
        <v>0</v>
      </c>
      <c r="AB213" s="1009">
        <f>CA_discount_factors!Y56*CA_insurance_cash_flows!$G213</f>
        <v>0</v>
      </c>
      <c r="AC213" s="1009">
        <f>CA_discount_factors!Z56*CA_insurance_cash_flows!$G213</f>
        <v>0</v>
      </c>
      <c r="AD213" s="1009">
        <f>CA_discount_factors!AA56*CA_insurance_cash_flows!$G213</f>
        <v>0</v>
      </c>
      <c r="AE213" s="1009">
        <f>CA_discount_factors!AB56*CA_insurance_cash_flows!$G213</f>
        <v>0</v>
      </c>
      <c r="AF213" s="1009">
        <f>CA_discount_factors!AC56*CA_insurance_cash_flows!$G213</f>
        <v>0</v>
      </c>
      <c r="AG213" s="1009">
        <f>CA_discount_factors!AD56*CA_insurance_cash_flows!$G213</f>
        <v>0</v>
      </c>
      <c r="AH213" s="1009">
        <f>CA_discount_factors!AE56*CA_insurance_cash_flows!$G213</f>
        <v>0</v>
      </c>
      <c r="AI213" s="1009">
        <f>CA_discount_factors!AF56*CA_insurance_cash_flows!$G213</f>
        <v>0</v>
      </c>
      <c r="AJ213" s="1009">
        <f>CA_discount_factors!AG56*CA_insurance_cash_flows!$G213</f>
        <v>0</v>
      </c>
      <c r="AK213" s="1009">
        <f>CA_discount_factors!AH56*CA_insurance_cash_flows!$G213</f>
        <v>0</v>
      </c>
      <c r="AL213" s="1009">
        <f>CA_discount_factors!AI56*CA_insurance_cash_flows!$G213</f>
        <v>0</v>
      </c>
      <c r="AM213" s="1009">
        <f>CA_discount_factors!AJ56*CA_insurance_cash_flows!$G213</f>
        <v>0</v>
      </c>
      <c r="AN213" s="1009">
        <f>CA_discount_factors!AK56*CA_insurance_cash_flows!$G213</f>
        <v>0</v>
      </c>
      <c r="AO213" s="1009">
        <f>CA_discount_factors!AL56*CA_insurance_cash_flows!$G213</f>
        <v>0</v>
      </c>
      <c r="AP213" s="1009">
        <f>CA_discount_factors!AM56*CA_insurance_cash_flows!$G213</f>
        <v>0</v>
      </c>
      <c r="AQ213" s="1009">
        <f>CA_discount_factors!AN56*CA_insurance_cash_flows!$G213</f>
        <v>0</v>
      </c>
      <c r="AR213" s="1009">
        <f>CA_discount_factors!AO56*CA_insurance_cash_flows!$G213</f>
        <v>0</v>
      </c>
      <c r="AS213" s="1009">
        <f>CA_discount_factors!AP56*CA_insurance_cash_flows!$G213</f>
        <v>0</v>
      </c>
      <c r="AT213" s="1009">
        <f>CA_discount_factors!AQ56*CA_insurance_cash_flows!$G213</f>
        <v>0</v>
      </c>
      <c r="AU213" s="1009">
        <f>CA_discount_factors!AR56*CA_insurance_cash_flows!$G213</f>
        <v>0</v>
      </c>
      <c r="AV213" s="1009">
        <f>CA_discount_factors!AS56*CA_insurance_cash_flows!$G213</f>
        <v>0</v>
      </c>
      <c r="AW213" s="1009">
        <f>CA_discount_factors!AT56*CA_insurance_cash_flows!$G213</f>
        <v>0</v>
      </c>
      <c r="AX213" s="1009">
        <f>CA_discount_factors!AU56*CA_insurance_cash_flows!$G213</f>
        <v>0</v>
      </c>
      <c r="AY213" s="1009">
        <f>CA_discount_factors!AV56*CA_insurance_cash_flows!$G213</f>
        <v>0</v>
      </c>
      <c r="AZ213" s="1009">
        <f>CA_discount_factors!AW56*CA_insurance_cash_flows!$G213</f>
        <v>0</v>
      </c>
      <c r="BA213" s="1009">
        <f>CA_discount_factors!AX56*CA_insurance_cash_flows!$G213</f>
        <v>0</v>
      </c>
      <c r="BB213" s="1009">
        <f>CA_discount_factors!AY56*CA_insurance_cash_flows!$G213</f>
        <v>0</v>
      </c>
      <c r="BC213" s="1009">
        <f>CA_discount_factors!AZ56*CA_insurance_cash_flows!$G213</f>
        <v>0</v>
      </c>
      <c r="BD213" s="1009">
        <f>CA_discount_factors!BA56*CA_insurance_cash_flows!$G213</f>
        <v>0</v>
      </c>
      <c r="BE213" s="1009">
        <f>CA_discount_factors!BB56*CA_insurance_cash_flows!$G213</f>
        <v>0</v>
      </c>
      <c r="BF213" s="1009">
        <f>CA_discount_factors!BC56*CA_insurance_cash_flows!$G213</f>
        <v>0</v>
      </c>
      <c r="BG213" s="1013">
        <f>CA_discount_factors!BD56*CA_insurance_cash_flows!$G213</f>
        <v>0</v>
      </c>
    </row>
    <row r="214" spans="3:59" x14ac:dyDescent="0.2">
      <c r="C214" s="513">
        <f t="shared" si="80"/>
        <v>8</v>
      </c>
      <c r="D214" s="211" t="str">
        <v/>
      </c>
      <c r="E214" s="683" t="str">
        <v/>
      </c>
      <c r="F214" s="679"/>
      <c r="G214" s="1016">
        <v>0</v>
      </c>
      <c r="H214" s="194"/>
      <c r="I214" s="44"/>
      <c r="J214" s="1009">
        <f>CA_discount_factors!G57*CA_insurance_cash_flows!$G214</f>
        <v>0</v>
      </c>
      <c r="K214" s="1009">
        <f>CA_discount_factors!H57*CA_insurance_cash_flows!$G214</f>
        <v>0</v>
      </c>
      <c r="L214" s="1009">
        <f>CA_discount_factors!I57*CA_insurance_cash_flows!$G214</f>
        <v>0</v>
      </c>
      <c r="M214" s="1009">
        <f>CA_discount_factors!J57*CA_insurance_cash_flows!$G214</f>
        <v>0</v>
      </c>
      <c r="N214" s="1009">
        <f>CA_discount_factors!K57*CA_insurance_cash_flows!$G214</f>
        <v>0</v>
      </c>
      <c r="O214" s="1009">
        <f>CA_discount_factors!L57*CA_insurance_cash_flows!$G214</f>
        <v>0</v>
      </c>
      <c r="P214" s="1009">
        <f>CA_discount_factors!M57*CA_insurance_cash_flows!$G214</f>
        <v>0</v>
      </c>
      <c r="Q214" s="1009">
        <f>CA_discount_factors!N57*CA_insurance_cash_flows!$G214</f>
        <v>0</v>
      </c>
      <c r="R214" s="1009">
        <f>CA_discount_factors!O57*CA_insurance_cash_flows!$G214</f>
        <v>0</v>
      </c>
      <c r="S214" s="1009">
        <f>CA_discount_factors!P57*CA_insurance_cash_flows!$G214</f>
        <v>0</v>
      </c>
      <c r="T214" s="1009">
        <f>CA_discount_factors!Q57*CA_insurance_cash_flows!$G214</f>
        <v>0</v>
      </c>
      <c r="U214" s="1009">
        <f>CA_discount_factors!R57*CA_insurance_cash_flows!$G214</f>
        <v>0</v>
      </c>
      <c r="V214" s="1009">
        <f>CA_discount_factors!S57*CA_insurance_cash_flows!$G214</f>
        <v>0</v>
      </c>
      <c r="W214" s="1009">
        <f>CA_discount_factors!T57*CA_insurance_cash_flows!$G214</f>
        <v>0</v>
      </c>
      <c r="X214" s="1009">
        <f>CA_discount_factors!U57*CA_insurance_cash_flows!$G214</f>
        <v>0</v>
      </c>
      <c r="Y214" s="1009">
        <f>CA_discount_factors!V57*CA_insurance_cash_flows!$G214</f>
        <v>0</v>
      </c>
      <c r="Z214" s="1009">
        <f>CA_discount_factors!W57*CA_insurance_cash_flows!$G214</f>
        <v>0</v>
      </c>
      <c r="AA214" s="1009">
        <f>CA_discount_factors!X57*CA_insurance_cash_flows!$G214</f>
        <v>0</v>
      </c>
      <c r="AB214" s="1009">
        <f>CA_discount_factors!Y57*CA_insurance_cash_flows!$G214</f>
        <v>0</v>
      </c>
      <c r="AC214" s="1009">
        <f>CA_discount_factors!Z57*CA_insurance_cash_flows!$G214</f>
        <v>0</v>
      </c>
      <c r="AD214" s="1009">
        <f>CA_discount_factors!AA57*CA_insurance_cash_flows!$G214</f>
        <v>0</v>
      </c>
      <c r="AE214" s="1009">
        <f>CA_discount_factors!AB57*CA_insurance_cash_flows!$G214</f>
        <v>0</v>
      </c>
      <c r="AF214" s="1009">
        <f>CA_discount_factors!AC57*CA_insurance_cash_flows!$G214</f>
        <v>0</v>
      </c>
      <c r="AG214" s="1009">
        <f>CA_discount_factors!AD57*CA_insurance_cash_flows!$G214</f>
        <v>0</v>
      </c>
      <c r="AH214" s="1009">
        <f>CA_discount_factors!AE57*CA_insurance_cash_flows!$G214</f>
        <v>0</v>
      </c>
      <c r="AI214" s="1009">
        <f>CA_discount_factors!AF57*CA_insurance_cash_flows!$G214</f>
        <v>0</v>
      </c>
      <c r="AJ214" s="1009">
        <f>CA_discount_factors!AG57*CA_insurance_cash_flows!$G214</f>
        <v>0</v>
      </c>
      <c r="AK214" s="1009">
        <f>CA_discount_factors!AH57*CA_insurance_cash_flows!$G214</f>
        <v>0</v>
      </c>
      <c r="AL214" s="1009">
        <f>CA_discount_factors!AI57*CA_insurance_cash_flows!$G214</f>
        <v>0</v>
      </c>
      <c r="AM214" s="1009">
        <f>CA_discount_factors!AJ57*CA_insurance_cash_flows!$G214</f>
        <v>0</v>
      </c>
      <c r="AN214" s="1009">
        <f>CA_discount_factors!AK57*CA_insurance_cash_flows!$G214</f>
        <v>0</v>
      </c>
      <c r="AO214" s="1009">
        <f>CA_discount_factors!AL57*CA_insurance_cash_flows!$G214</f>
        <v>0</v>
      </c>
      <c r="AP214" s="1009">
        <f>CA_discount_factors!AM57*CA_insurance_cash_flows!$G214</f>
        <v>0</v>
      </c>
      <c r="AQ214" s="1009">
        <f>CA_discount_factors!AN57*CA_insurance_cash_flows!$G214</f>
        <v>0</v>
      </c>
      <c r="AR214" s="1009">
        <f>CA_discount_factors!AO57*CA_insurance_cash_flows!$G214</f>
        <v>0</v>
      </c>
      <c r="AS214" s="1009">
        <f>CA_discount_factors!AP57*CA_insurance_cash_flows!$G214</f>
        <v>0</v>
      </c>
      <c r="AT214" s="1009">
        <f>CA_discount_factors!AQ57*CA_insurance_cash_flows!$G214</f>
        <v>0</v>
      </c>
      <c r="AU214" s="1009">
        <f>CA_discount_factors!AR57*CA_insurance_cash_flows!$G214</f>
        <v>0</v>
      </c>
      <c r="AV214" s="1009">
        <f>CA_discount_factors!AS57*CA_insurance_cash_flows!$G214</f>
        <v>0</v>
      </c>
      <c r="AW214" s="1009">
        <f>CA_discount_factors!AT57*CA_insurance_cash_flows!$G214</f>
        <v>0</v>
      </c>
      <c r="AX214" s="1009">
        <f>CA_discount_factors!AU57*CA_insurance_cash_flows!$G214</f>
        <v>0</v>
      </c>
      <c r="AY214" s="1009">
        <f>CA_discount_factors!AV57*CA_insurance_cash_flows!$G214</f>
        <v>0</v>
      </c>
      <c r="AZ214" s="1009">
        <f>CA_discount_factors!AW57*CA_insurance_cash_flows!$G214</f>
        <v>0</v>
      </c>
      <c r="BA214" s="1009">
        <f>CA_discount_factors!AX57*CA_insurance_cash_flows!$G214</f>
        <v>0</v>
      </c>
      <c r="BB214" s="1009">
        <f>CA_discount_factors!AY57*CA_insurance_cash_flows!$G214</f>
        <v>0</v>
      </c>
      <c r="BC214" s="1009">
        <f>CA_discount_factors!AZ57*CA_insurance_cash_flows!$G214</f>
        <v>0</v>
      </c>
      <c r="BD214" s="1009">
        <f>CA_discount_factors!BA57*CA_insurance_cash_flows!$G214</f>
        <v>0</v>
      </c>
      <c r="BE214" s="1009">
        <f>CA_discount_factors!BB57*CA_insurance_cash_flows!$G214</f>
        <v>0</v>
      </c>
      <c r="BF214" s="1009">
        <f>CA_discount_factors!BC57*CA_insurance_cash_flows!$G214</f>
        <v>0</v>
      </c>
      <c r="BG214" s="1013">
        <f>CA_discount_factors!BD57*CA_insurance_cash_flows!$G214</f>
        <v>0</v>
      </c>
    </row>
    <row r="215" spans="3:59" x14ac:dyDescent="0.2">
      <c r="C215" s="513">
        <f t="shared" si="80"/>
        <v>9</v>
      </c>
      <c r="D215" s="211" t="str">
        <v/>
      </c>
      <c r="E215" s="683" t="str">
        <v/>
      </c>
      <c r="F215" s="679"/>
      <c r="G215" s="1016">
        <v>0</v>
      </c>
      <c r="H215" s="194"/>
      <c r="I215" s="44"/>
      <c r="J215" s="1009">
        <f>CA_discount_factors!G58*CA_insurance_cash_flows!$G215</f>
        <v>0</v>
      </c>
      <c r="K215" s="1009">
        <f>CA_discount_factors!H58*CA_insurance_cash_flows!$G215</f>
        <v>0</v>
      </c>
      <c r="L215" s="1009">
        <f>CA_discount_factors!I58*CA_insurance_cash_flows!$G215</f>
        <v>0</v>
      </c>
      <c r="M215" s="1009">
        <f>CA_discount_factors!J58*CA_insurance_cash_flows!$G215</f>
        <v>0</v>
      </c>
      <c r="N215" s="1009">
        <f>CA_discount_factors!K58*CA_insurance_cash_flows!$G215</f>
        <v>0</v>
      </c>
      <c r="O215" s="1009">
        <f>CA_discount_factors!L58*CA_insurance_cash_flows!$G215</f>
        <v>0</v>
      </c>
      <c r="P215" s="1009">
        <f>CA_discount_factors!M58*CA_insurance_cash_flows!$G215</f>
        <v>0</v>
      </c>
      <c r="Q215" s="1009">
        <f>CA_discount_factors!N58*CA_insurance_cash_flows!$G215</f>
        <v>0</v>
      </c>
      <c r="R215" s="1009">
        <f>CA_discount_factors!O58*CA_insurance_cash_flows!$G215</f>
        <v>0</v>
      </c>
      <c r="S215" s="1009">
        <f>CA_discount_factors!P58*CA_insurance_cash_flows!$G215</f>
        <v>0</v>
      </c>
      <c r="T215" s="1009">
        <f>CA_discount_factors!Q58*CA_insurance_cash_flows!$G215</f>
        <v>0</v>
      </c>
      <c r="U215" s="1009">
        <f>CA_discount_factors!R58*CA_insurance_cash_flows!$G215</f>
        <v>0</v>
      </c>
      <c r="V215" s="1009">
        <f>CA_discount_factors!S58*CA_insurance_cash_flows!$G215</f>
        <v>0</v>
      </c>
      <c r="W215" s="1009">
        <f>CA_discount_factors!T58*CA_insurance_cash_flows!$G215</f>
        <v>0</v>
      </c>
      <c r="X215" s="1009">
        <f>CA_discount_factors!U58*CA_insurance_cash_flows!$G215</f>
        <v>0</v>
      </c>
      <c r="Y215" s="1009">
        <f>CA_discount_factors!V58*CA_insurance_cash_flows!$G215</f>
        <v>0</v>
      </c>
      <c r="Z215" s="1009">
        <f>CA_discount_factors!W58*CA_insurance_cash_flows!$G215</f>
        <v>0</v>
      </c>
      <c r="AA215" s="1009">
        <f>CA_discount_factors!X58*CA_insurance_cash_flows!$G215</f>
        <v>0</v>
      </c>
      <c r="AB215" s="1009">
        <f>CA_discount_factors!Y58*CA_insurance_cash_flows!$G215</f>
        <v>0</v>
      </c>
      <c r="AC215" s="1009">
        <f>CA_discount_factors!Z58*CA_insurance_cash_flows!$G215</f>
        <v>0</v>
      </c>
      <c r="AD215" s="1009">
        <f>CA_discount_factors!AA58*CA_insurance_cash_flows!$G215</f>
        <v>0</v>
      </c>
      <c r="AE215" s="1009">
        <f>CA_discount_factors!AB58*CA_insurance_cash_flows!$G215</f>
        <v>0</v>
      </c>
      <c r="AF215" s="1009">
        <f>CA_discount_factors!AC58*CA_insurance_cash_flows!$G215</f>
        <v>0</v>
      </c>
      <c r="AG215" s="1009">
        <f>CA_discount_factors!AD58*CA_insurance_cash_flows!$G215</f>
        <v>0</v>
      </c>
      <c r="AH215" s="1009">
        <f>CA_discount_factors!AE58*CA_insurance_cash_flows!$G215</f>
        <v>0</v>
      </c>
      <c r="AI215" s="1009">
        <f>CA_discount_factors!AF58*CA_insurance_cash_flows!$G215</f>
        <v>0</v>
      </c>
      <c r="AJ215" s="1009">
        <f>CA_discount_factors!AG58*CA_insurance_cash_flows!$G215</f>
        <v>0</v>
      </c>
      <c r="AK215" s="1009">
        <f>CA_discount_factors!AH58*CA_insurance_cash_flows!$G215</f>
        <v>0</v>
      </c>
      <c r="AL215" s="1009">
        <f>CA_discount_factors!AI58*CA_insurance_cash_flows!$G215</f>
        <v>0</v>
      </c>
      <c r="AM215" s="1009">
        <f>CA_discount_factors!AJ58*CA_insurance_cash_flows!$G215</f>
        <v>0</v>
      </c>
      <c r="AN215" s="1009">
        <f>CA_discount_factors!AK58*CA_insurance_cash_flows!$G215</f>
        <v>0</v>
      </c>
      <c r="AO215" s="1009">
        <f>CA_discount_factors!AL58*CA_insurance_cash_flows!$G215</f>
        <v>0</v>
      </c>
      <c r="AP215" s="1009">
        <f>CA_discount_factors!AM58*CA_insurance_cash_flows!$G215</f>
        <v>0</v>
      </c>
      <c r="AQ215" s="1009">
        <f>CA_discount_factors!AN58*CA_insurance_cash_flows!$G215</f>
        <v>0</v>
      </c>
      <c r="AR215" s="1009">
        <f>CA_discount_factors!AO58*CA_insurance_cash_flows!$G215</f>
        <v>0</v>
      </c>
      <c r="AS215" s="1009">
        <f>CA_discount_factors!AP58*CA_insurance_cash_flows!$G215</f>
        <v>0</v>
      </c>
      <c r="AT215" s="1009">
        <f>CA_discount_factors!AQ58*CA_insurance_cash_flows!$G215</f>
        <v>0</v>
      </c>
      <c r="AU215" s="1009">
        <f>CA_discount_factors!AR58*CA_insurance_cash_flows!$G215</f>
        <v>0</v>
      </c>
      <c r="AV215" s="1009">
        <f>CA_discount_factors!AS58*CA_insurance_cash_flows!$G215</f>
        <v>0</v>
      </c>
      <c r="AW215" s="1009">
        <f>CA_discount_factors!AT58*CA_insurance_cash_flows!$G215</f>
        <v>0</v>
      </c>
      <c r="AX215" s="1009">
        <f>CA_discount_factors!AU58*CA_insurance_cash_flows!$G215</f>
        <v>0</v>
      </c>
      <c r="AY215" s="1009">
        <f>CA_discount_factors!AV58*CA_insurance_cash_flows!$G215</f>
        <v>0</v>
      </c>
      <c r="AZ215" s="1009">
        <f>CA_discount_factors!AW58*CA_insurance_cash_flows!$G215</f>
        <v>0</v>
      </c>
      <c r="BA215" s="1009">
        <f>CA_discount_factors!AX58*CA_insurance_cash_flows!$G215</f>
        <v>0</v>
      </c>
      <c r="BB215" s="1009">
        <f>CA_discount_factors!AY58*CA_insurance_cash_flows!$G215</f>
        <v>0</v>
      </c>
      <c r="BC215" s="1009">
        <f>CA_discount_factors!AZ58*CA_insurance_cash_flows!$G215</f>
        <v>0</v>
      </c>
      <c r="BD215" s="1009">
        <f>CA_discount_factors!BA58*CA_insurance_cash_flows!$G215</f>
        <v>0</v>
      </c>
      <c r="BE215" s="1009">
        <f>CA_discount_factors!BB58*CA_insurance_cash_flows!$G215</f>
        <v>0</v>
      </c>
      <c r="BF215" s="1009">
        <f>CA_discount_factors!BC58*CA_insurance_cash_flows!$G215</f>
        <v>0</v>
      </c>
      <c r="BG215" s="1013">
        <f>CA_discount_factors!BD58*CA_insurance_cash_flows!$G215</f>
        <v>0</v>
      </c>
    </row>
    <row r="216" spans="3:59" x14ac:dyDescent="0.2">
      <c r="C216" s="513">
        <f t="shared" si="80"/>
        <v>10</v>
      </c>
      <c r="D216" s="211" t="str">
        <v/>
      </c>
      <c r="E216" s="683" t="str">
        <v/>
      </c>
      <c r="F216" s="679"/>
      <c r="G216" s="1016">
        <v>0</v>
      </c>
      <c r="H216" s="194"/>
      <c r="I216" s="44"/>
      <c r="J216" s="1009">
        <f>CA_discount_factors!G59*CA_insurance_cash_flows!$G216</f>
        <v>0</v>
      </c>
      <c r="K216" s="1009">
        <f>CA_discount_factors!H59*CA_insurance_cash_flows!$G216</f>
        <v>0</v>
      </c>
      <c r="L216" s="1009">
        <f>CA_discount_factors!I59*CA_insurance_cash_flows!$G216</f>
        <v>0</v>
      </c>
      <c r="M216" s="1009">
        <f>CA_discount_factors!J59*CA_insurance_cash_flows!$G216</f>
        <v>0</v>
      </c>
      <c r="N216" s="1009">
        <f>CA_discount_factors!K59*CA_insurance_cash_flows!$G216</f>
        <v>0</v>
      </c>
      <c r="O216" s="1009">
        <f>CA_discount_factors!L59*CA_insurance_cash_flows!$G216</f>
        <v>0</v>
      </c>
      <c r="P216" s="1009">
        <f>CA_discount_factors!M59*CA_insurance_cash_flows!$G216</f>
        <v>0</v>
      </c>
      <c r="Q216" s="1009">
        <f>CA_discount_factors!N59*CA_insurance_cash_flows!$G216</f>
        <v>0</v>
      </c>
      <c r="R216" s="1009">
        <f>CA_discount_factors!O59*CA_insurance_cash_flows!$G216</f>
        <v>0</v>
      </c>
      <c r="S216" s="1009">
        <f>CA_discount_factors!P59*CA_insurance_cash_flows!$G216</f>
        <v>0</v>
      </c>
      <c r="T216" s="1009">
        <f>CA_discount_factors!Q59*CA_insurance_cash_flows!$G216</f>
        <v>0</v>
      </c>
      <c r="U216" s="1009">
        <f>CA_discount_factors!R59*CA_insurance_cash_flows!$G216</f>
        <v>0</v>
      </c>
      <c r="V216" s="1009">
        <f>CA_discount_factors!S59*CA_insurance_cash_flows!$G216</f>
        <v>0</v>
      </c>
      <c r="W216" s="1009">
        <f>CA_discount_factors!T59*CA_insurance_cash_flows!$G216</f>
        <v>0</v>
      </c>
      <c r="X216" s="1009">
        <f>CA_discount_factors!U59*CA_insurance_cash_flows!$G216</f>
        <v>0</v>
      </c>
      <c r="Y216" s="1009">
        <f>CA_discount_factors!V59*CA_insurance_cash_flows!$G216</f>
        <v>0</v>
      </c>
      <c r="Z216" s="1009">
        <f>CA_discount_factors!W59*CA_insurance_cash_flows!$G216</f>
        <v>0</v>
      </c>
      <c r="AA216" s="1009">
        <f>CA_discount_factors!X59*CA_insurance_cash_flows!$G216</f>
        <v>0</v>
      </c>
      <c r="AB216" s="1009">
        <f>CA_discount_factors!Y59*CA_insurance_cash_flows!$G216</f>
        <v>0</v>
      </c>
      <c r="AC216" s="1009">
        <f>CA_discount_factors!Z59*CA_insurance_cash_flows!$G216</f>
        <v>0</v>
      </c>
      <c r="AD216" s="1009">
        <f>CA_discount_factors!AA59*CA_insurance_cash_flows!$G216</f>
        <v>0</v>
      </c>
      <c r="AE216" s="1009">
        <f>CA_discount_factors!AB59*CA_insurance_cash_flows!$G216</f>
        <v>0</v>
      </c>
      <c r="AF216" s="1009">
        <f>CA_discount_factors!AC59*CA_insurance_cash_flows!$G216</f>
        <v>0</v>
      </c>
      <c r="AG216" s="1009">
        <f>CA_discount_factors!AD59*CA_insurance_cash_flows!$G216</f>
        <v>0</v>
      </c>
      <c r="AH216" s="1009">
        <f>CA_discount_factors!AE59*CA_insurance_cash_flows!$G216</f>
        <v>0</v>
      </c>
      <c r="AI216" s="1009">
        <f>CA_discount_factors!AF59*CA_insurance_cash_flows!$G216</f>
        <v>0</v>
      </c>
      <c r="AJ216" s="1009">
        <f>CA_discount_factors!AG59*CA_insurance_cash_flows!$G216</f>
        <v>0</v>
      </c>
      <c r="AK216" s="1009">
        <f>CA_discount_factors!AH59*CA_insurance_cash_flows!$G216</f>
        <v>0</v>
      </c>
      <c r="AL216" s="1009">
        <f>CA_discount_factors!AI59*CA_insurance_cash_flows!$G216</f>
        <v>0</v>
      </c>
      <c r="AM216" s="1009">
        <f>CA_discount_factors!AJ59*CA_insurance_cash_flows!$G216</f>
        <v>0</v>
      </c>
      <c r="AN216" s="1009">
        <f>CA_discount_factors!AK59*CA_insurance_cash_flows!$G216</f>
        <v>0</v>
      </c>
      <c r="AO216" s="1009">
        <f>CA_discount_factors!AL59*CA_insurance_cash_flows!$G216</f>
        <v>0</v>
      </c>
      <c r="AP216" s="1009">
        <f>CA_discount_factors!AM59*CA_insurance_cash_flows!$G216</f>
        <v>0</v>
      </c>
      <c r="AQ216" s="1009">
        <f>CA_discount_factors!AN59*CA_insurance_cash_flows!$G216</f>
        <v>0</v>
      </c>
      <c r="AR216" s="1009">
        <f>CA_discount_factors!AO59*CA_insurance_cash_flows!$G216</f>
        <v>0</v>
      </c>
      <c r="AS216" s="1009">
        <f>CA_discount_factors!AP59*CA_insurance_cash_flows!$G216</f>
        <v>0</v>
      </c>
      <c r="AT216" s="1009">
        <f>CA_discount_factors!AQ59*CA_insurance_cash_flows!$G216</f>
        <v>0</v>
      </c>
      <c r="AU216" s="1009">
        <f>CA_discount_factors!AR59*CA_insurance_cash_flows!$G216</f>
        <v>0</v>
      </c>
      <c r="AV216" s="1009">
        <f>CA_discount_factors!AS59*CA_insurance_cash_flows!$G216</f>
        <v>0</v>
      </c>
      <c r="AW216" s="1009">
        <f>CA_discount_factors!AT59*CA_insurance_cash_flows!$G216</f>
        <v>0</v>
      </c>
      <c r="AX216" s="1009">
        <f>CA_discount_factors!AU59*CA_insurance_cash_flows!$G216</f>
        <v>0</v>
      </c>
      <c r="AY216" s="1009">
        <f>CA_discount_factors!AV59*CA_insurance_cash_flows!$G216</f>
        <v>0</v>
      </c>
      <c r="AZ216" s="1009">
        <f>CA_discount_factors!AW59*CA_insurance_cash_flows!$G216</f>
        <v>0</v>
      </c>
      <c r="BA216" s="1009">
        <f>CA_discount_factors!AX59*CA_insurance_cash_flows!$G216</f>
        <v>0</v>
      </c>
      <c r="BB216" s="1009">
        <f>CA_discount_factors!AY59*CA_insurance_cash_flows!$G216</f>
        <v>0</v>
      </c>
      <c r="BC216" s="1009">
        <f>CA_discount_factors!AZ59*CA_insurance_cash_flows!$G216</f>
        <v>0</v>
      </c>
      <c r="BD216" s="1009">
        <f>CA_discount_factors!BA59*CA_insurance_cash_flows!$G216</f>
        <v>0</v>
      </c>
      <c r="BE216" s="1009">
        <f>CA_discount_factors!BB59*CA_insurance_cash_flows!$G216</f>
        <v>0</v>
      </c>
      <c r="BF216" s="1009">
        <f>CA_discount_factors!BC59*CA_insurance_cash_flows!$G216</f>
        <v>0</v>
      </c>
      <c r="BG216" s="1013">
        <f>CA_discount_factors!BD59*CA_insurance_cash_flows!$G216</f>
        <v>0</v>
      </c>
    </row>
    <row r="217" spans="3:59" x14ac:dyDescent="0.2">
      <c r="C217" s="513">
        <f t="shared" si="80"/>
        <v>11</v>
      </c>
      <c r="D217" s="211" t="str">
        <v/>
      </c>
      <c r="E217" s="683" t="str">
        <v/>
      </c>
      <c r="F217" s="679"/>
      <c r="G217" s="1016">
        <v>0</v>
      </c>
      <c r="H217" s="194"/>
      <c r="I217" s="44"/>
      <c r="J217" s="1009">
        <f>CA_discount_factors!G60*CA_insurance_cash_flows!$G217</f>
        <v>0</v>
      </c>
      <c r="K217" s="1009">
        <f>CA_discount_factors!H60*CA_insurance_cash_flows!$G217</f>
        <v>0</v>
      </c>
      <c r="L217" s="1009">
        <f>CA_discount_factors!I60*CA_insurance_cash_flows!$G217</f>
        <v>0</v>
      </c>
      <c r="M217" s="1009">
        <f>CA_discount_factors!J60*CA_insurance_cash_flows!$G217</f>
        <v>0</v>
      </c>
      <c r="N217" s="1009">
        <f>CA_discount_factors!K60*CA_insurance_cash_flows!$G217</f>
        <v>0</v>
      </c>
      <c r="O217" s="1009">
        <f>CA_discount_factors!L60*CA_insurance_cash_flows!$G217</f>
        <v>0</v>
      </c>
      <c r="P217" s="1009">
        <f>CA_discount_factors!M60*CA_insurance_cash_flows!$G217</f>
        <v>0</v>
      </c>
      <c r="Q217" s="1009">
        <f>CA_discount_factors!N60*CA_insurance_cash_flows!$G217</f>
        <v>0</v>
      </c>
      <c r="R217" s="1009">
        <f>CA_discount_factors!O60*CA_insurance_cash_flows!$G217</f>
        <v>0</v>
      </c>
      <c r="S217" s="1009">
        <f>CA_discount_factors!P60*CA_insurance_cash_flows!$G217</f>
        <v>0</v>
      </c>
      <c r="T217" s="1009">
        <f>CA_discount_factors!Q60*CA_insurance_cash_flows!$G217</f>
        <v>0</v>
      </c>
      <c r="U217" s="1009">
        <f>CA_discount_factors!R60*CA_insurance_cash_flows!$G217</f>
        <v>0</v>
      </c>
      <c r="V217" s="1009">
        <f>CA_discount_factors!S60*CA_insurance_cash_flows!$G217</f>
        <v>0</v>
      </c>
      <c r="W217" s="1009">
        <f>CA_discount_factors!T60*CA_insurance_cash_flows!$G217</f>
        <v>0</v>
      </c>
      <c r="X217" s="1009">
        <f>CA_discount_factors!U60*CA_insurance_cash_flows!$G217</f>
        <v>0</v>
      </c>
      <c r="Y217" s="1009">
        <f>CA_discount_factors!V60*CA_insurance_cash_flows!$G217</f>
        <v>0</v>
      </c>
      <c r="Z217" s="1009">
        <f>CA_discount_factors!W60*CA_insurance_cash_flows!$G217</f>
        <v>0</v>
      </c>
      <c r="AA217" s="1009">
        <f>CA_discount_factors!X60*CA_insurance_cash_flows!$G217</f>
        <v>0</v>
      </c>
      <c r="AB217" s="1009">
        <f>CA_discount_factors!Y60*CA_insurance_cash_flows!$G217</f>
        <v>0</v>
      </c>
      <c r="AC217" s="1009">
        <f>CA_discount_factors!Z60*CA_insurance_cash_flows!$G217</f>
        <v>0</v>
      </c>
      <c r="AD217" s="1009">
        <f>CA_discount_factors!AA60*CA_insurance_cash_flows!$G217</f>
        <v>0</v>
      </c>
      <c r="AE217" s="1009">
        <f>CA_discount_factors!AB60*CA_insurance_cash_flows!$G217</f>
        <v>0</v>
      </c>
      <c r="AF217" s="1009">
        <f>CA_discount_factors!AC60*CA_insurance_cash_flows!$G217</f>
        <v>0</v>
      </c>
      <c r="AG217" s="1009">
        <f>CA_discount_factors!AD60*CA_insurance_cash_flows!$G217</f>
        <v>0</v>
      </c>
      <c r="AH217" s="1009">
        <f>CA_discount_factors!AE60*CA_insurance_cash_flows!$G217</f>
        <v>0</v>
      </c>
      <c r="AI217" s="1009">
        <f>CA_discount_factors!AF60*CA_insurance_cash_flows!$G217</f>
        <v>0</v>
      </c>
      <c r="AJ217" s="1009">
        <f>CA_discount_factors!AG60*CA_insurance_cash_flows!$G217</f>
        <v>0</v>
      </c>
      <c r="AK217" s="1009">
        <f>CA_discount_factors!AH60*CA_insurance_cash_flows!$G217</f>
        <v>0</v>
      </c>
      <c r="AL217" s="1009">
        <f>CA_discount_factors!AI60*CA_insurance_cash_flows!$G217</f>
        <v>0</v>
      </c>
      <c r="AM217" s="1009">
        <f>CA_discount_factors!AJ60*CA_insurance_cash_flows!$G217</f>
        <v>0</v>
      </c>
      <c r="AN217" s="1009">
        <f>CA_discount_factors!AK60*CA_insurance_cash_flows!$G217</f>
        <v>0</v>
      </c>
      <c r="AO217" s="1009">
        <f>CA_discount_factors!AL60*CA_insurance_cash_flows!$G217</f>
        <v>0</v>
      </c>
      <c r="AP217" s="1009">
        <f>CA_discount_factors!AM60*CA_insurance_cash_flows!$G217</f>
        <v>0</v>
      </c>
      <c r="AQ217" s="1009">
        <f>CA_discount_factors!AN60*CA_insurance_cash_flows!$G217</f>
        <v>0</v>
      </c>
      <c r="AR217" s="1009">
        <f>CA_discount_factors!AO60*CA_insurance_cash_flows!$G217</f>
        <v>0</v>
      </c>
      <c r="AS217" s="1009">
        <f>CA_discount_factors!AP60*CA_insurance_cash_flows!$G217</f>
        <v>0</v>
      </c>
      <c r="AT217" s="1009">
        <f>CA_discount_factors!AQ60*CA_insurance_cash_flows!$G217</f>
        <v>0</v>
      </c>
      <c r="AU217" s="1009">
        <f>CA_discount_factors!AR60*CA_insurance_cash_flows!$G217</f>
        <v>0</v>
      </c>
      <c r="AV217" s="1009">
        <f>CA_discount_factors!AS60*CA_insurance_cash_flows!$G217</f>
        <v>0</v>
      </c>
      <c r="AW217" s="1009">
        <f>CA_discount_factors!AT60*CA_insurance_cash_flows!$G217</f>
        <v>0</v>
      </c>
      <c r="AX217" s="1009">
        <f>CA_discount_factors!AU60*CA_insurance_cash_flows!$G217</f>
        <v>0</v>
      </c>
      <c r="AY217" s="1009">
        <f>CA_discount_factors!AV60*CA_insurance_cash_flows!$G217</f>
        <v>0</v>
      </c>
      <c r="AZ217" s="1009">
        <f>CA_discount_factors!AW60*CA_insurance_cash_flows!$G217</f>
        <v>0</v>
      </c>
      <c r="BA217" s="1009">
        <f>CA_discount_factors!AX60*CA_insurance_cash_flows!$G217</f>
        <v>0</v>
      </c>
      <c r="BB217" s="1009">
        <f>CA_discount_factors!AY60*CA_insurance_cash_flows!$G217</f>
        <v>0</v>
      </c>
      <c r="BC217" s="1009">
        <f>CA_discount_factors!AZ60*CA_insurance_cash_flows!$G217</f>
        <v>0</v>
      </c>
      <c r="BD217" s="1009">
        <f>CA_discount_factors!BA60*CA_insurance_cash_flows!$G217</f>
        <v>0</v>
      </c>
      <c r="BE217" s="1009">
        <f>CA_discount_factors!BB60*CA_insurance_cash_flows!$G217</f>
        <v>0</v>
      </c>
      <c r="BF217" s="1009">
        <f>CA_discount_factors!BC60*CA_insurance_cash_flows!$G217</f>
        <v>0</v>
      </c>
      <c r="BG217" s="1013">
        <f>CA_discount_factors!BD60*CA_insurance_cash_flows!$G217</f>
        <v>0</v>
      </c>
    </row>
    <row r="218" spans="3:59" x14ac:dyDescent="0.2">
      <c r="C218" s="513">
        <f t="shared" si="80"/>
        <v>12</v>
      </c>
      <c r="D218" s="211" t="str">
        <v/>
      </c>
      <c r="E218" s="683" t="str">
        <v/>
      </c>
      <c r="F218" s="679"/>
      <c r="G218" s="1016">
        <v>0</v>
      </c>
      <c r="H218" s="194"/>
      <c r="I218" s="44"/>
      <c r="J218" s="1009">
        <f>CA_discount_factors!G61*CA_insurance_cash_flows!$G218</f>
        <v>0</v>
      </c>
      <c r="K218" s="1009">
        <f>CA_discount_factors!H61*CA_insurance_cash_flows!$G218</f>
        <v>0</v>
      </c>
      <c r="L218" s="1009">
        <f>CA_discount_factors!I61*CA_insurance_cash_flows!$G218</f>
        <v>0</v>
      </c>
      <c r="M218" s="1009">
        <f>CA_discount_factors!J61*CA_insurance_cash_flows!$G218</f>
        <v>0</v>
      </c>
      <c r="N218" s="1009">
        <f>CA_discount_factors!K61*CA_insurance_cash_flows!$G218</f>
        <v>0</v>
      </c>
      <c r="O218" s="1009">
        <f>CA_discount_factors!L61*CA_insurance_cash_flows!$G218</f>
        <v>0</v>
      </c>
      <c r="P218" s="1009">
        <f>CA_discount_factors!M61*CA_insurance_cash_flows!$G218</f>
        <v>0</v>
      </c>
      <c r="Q218" s="1009">
        <f>CA_discount_factors!N61*CA_insurance_cash_flows!$G218</f>
        <v>0</v>
      </c>
      <c r="R218" s="1009">
        <f>CA_discount_factors!O61*CA_insurance_cash_flows!$G218</f>
        <v>0</v>
      </c>
      <c r="S218" s="1009">
        <f>CA_discount_factors!P61*CA_insurance_cash_flows!$G218</f>
        <v>0</v>
      </c>
      <c r="T218" s="1009">
        <f>CA_discount_factors!Q61*CA_insurance_cash_flows!$G218</f>
        <v>0</v>
      </c>
      <c r="U218" s="1009">
        <f>CA_discount_factors!R61*CA_insurance_cash_flows!$G218</f>
        <v>0</v>
      </c>
      <c r="V218" s="1009">
        <f>CA_discount_factors!S61*CA_insurance_cash_flows!$G218</f>
        <v>0</v>
      </c>
      <c r="W218" s="1009">
        <f>CA_discount_factors!T61*CA_insurance_cash_flows!$G218</f>
        <v>0</v>
      </c>
      <c r="X218" s="1009">
        <f>CA_discount_factors!U61*CA_insurance_cash_flows!$G218</f>
        <v>0</v>
      </c>
      <c r="Y218" s="1009">
        <f>CA_discount_factors!V61*CA_insurance_cash_flows!$G218</f>
        <v>0</v>
      </c>
      <c r="Z218" s="1009">
        <f>CA_discount_factors!W61*CA_insurance_cash_flows!$G218</f>
        <v>0</v>
      </c>
      <c r="AA218" s="1009">
        <f>CA_discount_factors!X61*CA_insurance_cash_flows!$G218</f>
        <v>0</v>
      </c>
      <c r="AB218" s="1009">
        <f>CA_discount_factors!Y61*CA_insurance_cash_flows!$G218</f>
        <v>0</v>
      </c>
      <c r="AC218" s="1009">
        <f>CA_discount_factors!Z61*CA_insurance_cash_flows!$G218</f>
        <v>0</v>
      </c>
      <c r="AD218" s="1009">
        <f>CA_discount_factors!AA61*CA_insurance_cash_flows!$G218</f>
        <v>0</v>
      </c>
      <c r="AE218" s="1009">
        <f>CA_discount_factors!AB61*CA_insurance_cash_flows!$G218</f>
        <v>0</v>
      </c>
      <c r="AF218" s="1009">
        <f>CA_discount_factors!AC61*CA_insurance_cash_flows!$G218</f>
        <v>0</v>
      </c>
      <c r="AG218" s="1009">
        <f>CA_discount_factors!AD61*CA_insurance_cash_flows!$G218</f>
        <v>0</v>
      </c>
      <c r="AH218" s="1009">
        <f>CA_discount_factors!AE61*CA_insurance_cash_flows!$G218</f>
        <v>0</v>
      </c>
      <c r="AI218" s="1009">
        <f>CA_discount_factors!AF61*CA_insurance_cash_flows!$G218</f>
        <v>0</v>
      </c>
      <c r="AJ218" s="1009">
        <f>CA_discount_factors!AG61*CA_insurance_cash_flows!$G218</f>
        <v>0</v>
      </c>
      <c r="AK218" s="1009">
        <f>CA_discount_factors!AH61*CA_insurance_cash_flows!$G218</f>
        <v>0</v>
      </c>
      <c r="AL218" s="1009">
        <f>CA_discount_factors!AI61*CA_insurance_cash_flows!$G218</f>
        <v>0</v>
      </c>
      <c r="AM218" s="1009">
        <f>CA_discount_factors!AJ61*CA_insurance_cash_flows!$G218</f>
        <v>0</v>
      </c>
      <c r="AN218" s="1009">
        <f>CA_discount_factors!AK61*CA_insurance_cash_flows!$G218</f>
        <v>0</v>
      </c>
      <c r="AO218" s="1009">
        <f>CA_discount_factors!AL61*CA_insurance_cash_flows!$G218</f>
        <v>0</v>
      </c>
      <c r="AP218" s="1009">
        <f>CA_discount_factors!AM61*CA_insurance_cash_flows!$G218</f>
        <v>0</v>
      </c>
      <c r="AQ218" s="1009">
        <f>CA_discount_factors!AN61*CA_insurance_cash_flows!$G218</f>
        <v>0</v>
      </c>
      <c r="AR218" s="1009">
        <f>CA_discount_factors!AO61*CA_insurance_cash_flows!$G218</f>
        <v>0</v>
      </c>
      <c r="AS218" s="1009">
        <f>CA_discount_factors!AP61*CA_insurance_cash_flows!$G218</f>
        <v>0</v>
      </c>
      <c r="AT218" s="1009">
        <f>CA_discount_factors!AQ61*CA_insurance_cash_flows!$G218</f>
        <v>0</v>
      </c>
      <c r="AU218" s="1009">
        <f>CA_discount_factors!AR61*CA_insurance_cash_flows!$G218</f>
        <v>0</v>
      </c>
      <c r="AV218" s="1009">
        <f>CA_discount_factors!AS61*CA_insurance_cash_flows!$G218</f>
        <v>0</v>
      </c>
      <c r="AW218" s="1009">
        <f>CA_discount_factors!AT61*CA_insurance_cash_flows!$G218</f>
        <v>0</v>
      </c>
      <c r="AX218" s="1009">
        <f>CA_discount_factors!AU61*CA_insurance_cash_flows!$G218</f>
        <v>0</v>
      </c>
      <c r="AY218" s="1009">
        <f>CA_discount_factors!AV61*CA_insurance_cash_flows!$G218</f>
        <v>0</v>
      </c>
      <c r="AZ218" s="1009">
        <f>CA_discount_factors!AW61*CA_insurance_cash_flows!$G218</f>
        <v>0</v>
      </c>
      <c r="BA218" s="1009">
        <f>CA_discount_factors!AX61*CA_insurance_cash_flows!$G218</f>
        <v>0</v>
      </c>
      <c r="BB218" s="1009">
        <f>CA_discount_factors!AY61*CA_insurance_cash_flows!$G218</f>
        <v>0</v>
      </c>
      <c r="BC218" s="1009">
        <f>CA_discount_factors!AZ61*CA_insurance_cash_flows!$G218</f>
        <v>0</v>
      </c>
      <c r="BD218" s="1009">
        <f>CA_discount_factors!BA61*CA_insurance_cash_flows!$G218</f>
        <v>0</v>
      </c>
      <c r="BE218" s="1009">
        <f>CA_discount_factors!BB61*CA_insurance_cash_flows!$G218</f>
        <v>0</v>
      </c>
      <c r="BF218" s="1009">
        <f>CA_discount_factors!BC61*CA_insurance_cash_flows!$G218</f>
        <v>0</v>
      </c>
      <c r="BG218" s="1013">
        <f>CA_discount_factors!BD61*CA_insurance_cash_flows!$G218</f>
        <v>0</v>
      </c>
    </row>
    <row r="219" spans="3:59" x14ac:dyDescent="0.2">
      <c r="C219" s="513">
        <f t="shared" si="80"/>
        <v>13</v>
      </c>
      <c r="D219" s="211" t="str">
        <v/>
      </c>
      <c r="E219" s="683" t="str">
        <v/>
      </c>
      <c r="F219" s="679"/>
      <c r="G219" s="1016">
        <v>0</v>
      </c>
      <c r="H219" s="194"/>
      <c r="I219" s="44"/>
      <c r="J219" s="1009">
        <f>CA_discount_factors!G62*CA_insurance_cash_flows!$G219</f>
        <v>0</v>
      </c>
      <c r="K219" s="1009">
        <f>CA_discount_factors!H62*CA_insurance_cash_flows!$G219</f>
        <v>0</v>
      </c>
      <c r="L219" s="1009">
        <f>CA_discount_factors!I62*CA_insurance_cash_flows!$G219</f>
        <v>0</v>
      </c>
      <c r="M219" s="1009">
        <f>CA_discount_factors!J62*CA_insurance_cash_flows!$G219</f>
        <v>0</v>
      </c>
      <c r="N219" s="1009">
        <f>CA_discount_factors!K62*CA_insurance_cash_flows!$G219</f>
        <v>0</v>
      </c>
      <c r="O219" s="1009">
        <f>CA_discount_factors!L62*CA_insurance_cash_flows!$G219</f>
        <v>0</v>
      </c>
      <c r="P219" s="1009">
        <f>CA_discount_factors!M62*CA_insurance_cash_flows!$G219</f>
        <v>0</v>
      </c>
      <c r="Q219" s="1009">
        <f>CA_discount_factors!N62*CA_insurance_cash_flows!$G219</f>
        <v>0</v>
      </c>
      <c r="R219" s="1009">
        <f>CA_discount_factors!O62*CA_insurance_cash_flows!$G219</f>
        <v>0</v>
      </c>
      <c r="S219" s="1009">
        <f>CA_discount_factors!P62*CA_insurance_cash_flows!$G219</f>
        <v>0</v>
      </c>
      <c r="T219" s="1009">
        <f>CA_discount_factors!Q62*CA_insurance_cash_flows!$G219</f>
        <v>0</v>
      </c>
      <c r="U219" s="1009">
        <f>CA_discount_factors!R62*CA_insurance_cash_flows!$G219</f>
        <v>0</v>
      </c>
      <c r="V219" s="1009">
        <f>CA_discount_factors!S62*CA_insurance_cash_flows!$G219</f>
        <v>0</v>
      </c>
      <c r="W219" s="1009">
        <f>CA_discount_factors!T62*CA_insurance_cash_flows!$G219</f>
        <v>0</v>
      </c>
      <c r="X219" s="1009">
        <f>CA_discount_factors!U62*CA_insurance_cash_flows!$G219</f>
        <v>0</v>
      </c>
      <c r="Y219" s="1009">
        <f>CA_discount_factors!V62*CA_insurance_cash_flows!$G219</f>
        <v>0</v>
      </c>
      <c r="Z219" s="1009">
        <f>CA_discount_factors!W62*CA_insurance_cash_flows!$G219</f>
        <v>0</v>
      </c>
      <c r="AA219" s="1009">
        <f>CA_discount_factors!X62*CA_insurance_cash_flows!$G219</f>
        <v>0</v>
      </c>
      <c r="AB219" s="1009">
        <f>CA_discount_factors!Y62*CA_insurance_cash_flows!$G219</f>
        <v>0</v>
      </c>
      <c r="AC219" s="1009">
        <f>CA_discount_factors!Z62*CA_insurance_cash_flows!$G219</f>
        <v>0</v>
      </c>
      <c r="AD219" s="1009">
        <f>CA_discount_factors!AA62*CA_insurance_cash_flows!$G219</f>
        <v>0</v>
      </c>
      <c r="AE219" s="1009">
        <f>CA_discount_factors!AB62*CA_insurance_cash_flows!$G219</f>
        <v>0</v>
      </c>
      <c r="AF219" s="1009">
        <f>CA_discount_factors!AC62*CA_insurance_cash_flows!$G219</f>
        <v>0</v>
      </c>
      <c r="AG219" s="1009">
        <f>CA_discount_factors!AD62*CA_insurance_cash_flows!$G219</f>
        <v>0</v>
      </c>
      <c r="AH219" s="1009">
        <f>CA_discount_factors!AE62*CA_insurance_cash_flows!$G219</f>
        <v>0</v>
      </c>
      <c r="AI219" s="1009">
        <f>CA_discount_factors!AF62*CA_insurance_cash_flows!$G219</f>
        <v>0</v>
      </c>
      <c r="AJ219" s="1009">
        <f>CA_discount_factors!AG62*CA_insurance_cash_flows!$G219</f>
        <v>0</v>
      </c>
      <c r="AK219" s="1009">
        <f>CA_discount_factors!AH62*CA_insurance_cash_flows!$G219</f>
        <v>0</v>
      </c>
      <c r="AL219" s="1009">
        <f>CA_discount_factors!AI62*CA_insurance_cash_flows!$G219</f>
        <v>0</v>
      </c>
      <c r="AM219" s="1009">
        <f>CA_discount_factors!AJ62*CA_insurance_cash_flows!$G219</f>
        <v>0</v>
      </c>
      <c r="AN219" s="1009">
        <f>CA_discount_factors!AK62*CA_insurance_cash_flows!$G219</f>
        <v>0</v>
      </c>
      <c r="AO219" s="1009">
        <f>CA_discount_factors!AL62*CA_insurance_cash_flows!$G219</f>
        <v>0</v>
      </c>
      <c r="AP219" s="1009">
        <f>CA_discount_factors!AM62*CA_insurance_cash_flows!$G219</f>
        <v>0</v>
      </c>
      <c r="AQ219" s="1009">
        <f>CA_discount_factors!AN62*CA_insurance_cash_flows!$G219</f>
        <v>0</v>
      </c>
      <c r="AR219" s="1009">
        <f>CA_discount_factors!AO62*CA_insurance_cash_flows!$G219</f>
        <v>0</v>
      </c>
      <c r="AS219" s="1009">
        <f>CA_discount_factors!AP62*CA_insurance_cash_flows!$G219</f>
        <v>0</v>
      </c>
      <c r="AT219" s="1009">
        <f>CA_discount_factors!AQ62*CA_insurance_cash_flows!$G219</f>
        <v>0</v>
      </c>
      <c r="AU219" s="1009">
        <f>CA_discount_factors!AR62*CA_insurance_cash_flows!$G219</f>
        <v>0</v>
      </c>
      <c r="AV219" s="1009">
        <f>CA_discount_factors!AS62*CA_insurance_cash_flows!$G219</f>
        <v>0</v>
      </c>
      <c r="AW219" s="1009">
        <f>CA_discount_factors!AT62*CA_insurance_cash_flows!$G219</f>
        <v>0</v>
      </c>
      <c r="AX219" s="1009">
        <f>CA_discount_factors!AU62*CA_insurance_cash_flows!$G219</f>
        <v>0</v>
      </c>
      <c r="AY219" s="1009">
        <f>CA_discount_factors!AV62*CA_insurance_cash_flows!$G219</f>
        <v>0</v>
      </c>
      <c r="AZ219" s="1009">
        <f>CA_discount_factors!AW62*CA_insurance_cash_flows!$G219</f>
        <v>0</v>
      </c>
      <c r="BA219" s="1009">
        <f>CA_discount_factors!AX62*CA_insurance_cash_flows!$G219</f>
        <v>0</v>
      </c>
      <c r="BB219" s="1009">
        <f>CA_discount_factors!AY62*CA_insurance_cash_flows!$G219</f>
        <v>0</v>
      </c>
      <c r="BC219" s="1009">
        <f>CA_discount_factors!AZ62*CA_insurance_cash_flows!$G219</f>
        <v>0</v>
      </c>
      <c r="BD219" s="1009">
        <f>CA_discount_factors!BA62*CA_insurance_cash_flows!$G219</f>
        <v>0</v>
      </c>
      <c r="BE219" s="1009">
        <f>CA_discount_factors!BB62*CA_insurance_cash_flows!$G219</f>
        <v>0</v>
      </c>
      <c r="BF219" s="1009">
        <f>CA_discount_factors!BC62*CA_insurance_cash_flows!$G219</f>
        <v>0</v>
      </c>
      <c r="BG219" s="1013">
        <f>CA_discount_factors!BD62*CA_insurance_cash_flows!$G219</f>
        <v>0</v>
      </c>
    </row>
    <row r="220" spans="3:59" x14ac:dyDescent="0.2">
      <c r="C220" s="513">
        <f t="shared" si="80"/>
        <v>14</v>
      </c>
      <c r="D220" s="211" t="str">
        <v/>
      </c>
      <c r="E220" s="683" t="str">
        <v/>
      </c>
      <c r="F220" s="679"/>
      <c r="G220" s="1016">
        <v>0</v>
      </c>
      <c r="H220" s="194"/>
      <c r="I220" s="44"/>
      <c r="J220" s="1009">
        <f>CA_discount_factors!G63*CA_insurance_cash_flows!$G220</f>
        <v>0</v>
      </c>
      <c r="K220" s="1009">
        <f>CA_discount_factors!H63*CA_insurance_cash_flows!$G220</f>
        <v>0</v>
      </c>
      <c r="L220" s="1009">
        <f>CA_discount_factors!I63*CA_insurance_cash_flows!$G220</f>
        <v>0</v>
      </c>
      <c r="M220" s="1009">
        <f>CA_discount_factors!J63*CA_insurance_cash_flows!$G220</f>
        <v>0</v>
      </c>
      <c r="N220" s="1009">
        <f>CA_discount_factors!K63*CA_insurance_cash_flows!$G220</f>
        <v>0</v>
      </c>
      <c r="O220" s="1009">
        <f>CA_discount_factors!L63*CA_insurance_cash_flows!$G220</f>
        <v>0</v>
      </c>
      <c r="P220" s="1009">
        <f>CA_discount_factors!M63*CA_insurance_cash_flows!$G220</f>
        <v>0</v>
      </c>
      <c r="Q220" s="1009">
        <f>CA_discount_factors!N63*CA_insurance_cash_flows!$G220</f>
        <v>0</v>
      </c>
      <c r="R220" s="1009">
        <f>CA_discount_factors!O63*CA_insurance_cash_flows!$G220</f>
        <v>0</v>
      </c>
      <c r="S220" s="1009">
        <f>CA_discount_factors!P63*CA_insurance_cash_flows!$G220</f>
        <v>0</v>
      </c>
      <c r="T220" s="1009">
        <f>CA_discount_factors!Q63*CA_insurance_cash_flows!$G220</f>
        <v>0</v>
      </c>
      <c r="U220" s="1009">
        <f>CA_discount_factors!R63*CA_insurance_cash_flows!$G220</f>
        <v>0</v>
      </c>
      <c r="V220" s="1009">
        <f>CA_discount_factors!S63*CA_insurance_cash_flows!$G220</f>
        <v>0</v>
      </c>
      <c r="W220" s="1009">
        <f>CA_discount_factors!T63*CA_insurance_cash_flows!$G220</f>
        <v>0</v>
      </c>
      <c r="X220" s="1009">
        <f>CA_discount_factors!U63*CA_insurance_cash_flows!$G220</f>
        <v>0</v>
      </c>
      <c r="Y220" s="1009">
        <f>CA_discount_factors!V63*CA_insurance_cash_flows!$G220</f>
        <v>0</v>
      </c>
      <c r="Z220" s="1009">
        <f>CA_discount_factors!W63*CA_insurance_cash_flows!$G220</f>
        <v>0</v>
      </c>
      <c r="AA220" s="1009">
        <f>CA_discount_factors!X63*CA_insurance_cash_flows!$G220</f>
        <v>0</v>
      </c>
      <c r="AB220" s="1009">
        <f>CA_discount_factors!Y63*CA_insurance_cash_flows!$G220</f>
        <v>0</v>
      </c>
      <c r="AC220" s="1009">
        <f>CA_discount_factors!Z63*CA_insurance_cash_flows!$G220</f>
        <v>0</v>
      </c>
      <c r="AD220" s="1009">
        <f>CA_discount_factors!AA63*CA_insurance_cash_flows!$G220</f>
        <v>0</v>
      </c>
      <c r="AE220" s="1009">
        <f>CA_discount_factors!AB63*CA_insurance_cash_flows!$G220</f>
        <v>0</v>
      </c>
      <c r="AF220" s="1009">
        <f>CA_discount_factors!AC63*CA_insurance_cash_flows!$G220</f>
        <v>0</v>
      </c>
      <c r="AG220" s="1009">
        <f>CA_discount_factors!AD63*CA_insurance_cash_flows!$G220</f>
        <v>0</v>
      </c>
      <c r="AH220" s="1009">
        <f>CA_discount_factors!AE63*CA_insurance_cash_flows!$G220</f>
        <v>0</v>
      </c>
      <c r="AI220" s="1009">
        <f>CA_discount_factors!AF63*CA_insurance_cash_flows!$G220</f>
        <v>0</v>
      </c>
      <c r="AJ220" s="1009">
        <f>CA_discount_factors!AG63*CA_insurance_cash_flows!$G220</f>
        <v>0</v>
      </c>
      <c r="AK220" s="1009">
        <f>CA_discount_factors!AH63*CA_insurance_cash_flows!$G220</f>
        <v>0</v>
      </c>
      <c r="AL220" s="1009">
        <f>CA_discount_factors!AI63*CA_insurance_cash_flows!$G220</f>
        <v>0</v>
      </c>
      <c r="AM220" s="1009">
        <f>CA_discount_factors!AJ63*CA_insurance_cash_flows!$G220</f>
        <v>0</v>
      </c>
      <c r="AN220" s="1009">
        <f>CA_discount_factors!AK63*CA_insurance_cash_flows!$G220</f>
        <v>0</v>
      </c>
      <c r="AO220" s="1009">
        <f>CA_discount_factors!AL63*CA_insurance_cash_flows!$G220</f>
        <v>0</v>
      </c>
      <c r="AP220" s="1009">
        <f>CA_discount_factors!AM63*CA_insurance_cash_flows!$G220</f>
        <v>0</v>
      </c>
      <c r="AQ220" s="1009">
        <f>CA_discount_factors!AN63*CA_insurance_cash_flows!$G220</f>
        <v>0</v>
      </c>
      <c r="AR220" s="1009">
        <f>CA_discount_factors!AO63*CA_insurance_cash_flows!$G220</f>
        <v>0</v>
      </c>
      <c r="AS220" s="1009">
        <f>CA_discount_factors!AP63*CA_insurance_cash_flows!$G220</f>
        <v>0</v>
      </c>
      <c r="AT220" s="1009">
        <f>CA_discount_factors!AQ63*CA_insurance_cash_flows!$G220</f>
        <v>0</v>
      </c>
      <c r="AU220" s="1009">
        <f>CA_discount_factors!AR63*CA_insurance_cash_flows!$G220</f>
        <v>0</v>
      </c>
      <c r="AV220" s="1009">
        <f>CA_discount_factors!AS63*CA_insurance_cash_flows!$G220</f>
        <v>0</v>
      </c>
      <c r="AW220" s="1009">
        <f>CA_discount_factors!AT63*CA_insurance_cash_flows!$G220</f>
        <v>0</v>
      </c>
      <c r="AX220" s="1009">
        <f>CA_discount_factors!AU63*CA_insurance_cash_flows!$G220</f>
        <v>0</v>
      </c>
      <c r="AY220" s="1009">
        <f>CA_discount_factors!AV63*CA_insurance_cash_flows!$G220</f>
        <v>0</v>
      </c>
      <c r="AZ220" s="1009">
        <f>CA_discount_factors!AW63*CA_insurance_cash_flows!$G220</f>
        <v>0</v>
      </c>
      <c r="BA220" s="1009">
        <f>CA_discount_factors!AX63*CA_insurance_cash_flows!$G220</f>
        <v>0</v>
      </c>
      <c r="BB220" s="1009">
        <f>CA_discount_factors!AY63*CA_insurance_cash_flows!$G220</f>
        <v>0</v>
      </c>
      <c r="BC220" s="1009">
        <f>CA_discount_factors!AZ63*CA_insurance_cash_flows!$G220</f>
        <v>0</v>
      </c>
      <c r="BD220" s="1009">
        <f>CA_discount_factors!BA63*CA_insurance_cash_flows!$G220</f>
        <v>0</v>
      </c>
      <c r="BE220" s="1009">
        <f>CA_discount_factors!BB63*CA_insurance_cash_flows!$G220</f>
        <v>0</v>
      </c>
      <c r="BF220" s="1009">
        <f>CA_discount_factors!BC63*CA_insurance_cash_flows!$G220</f>
        <v>0</v>
      </c>
      <c r="BG220" s="1013">
        <f>CA_discount_factors!BD63*CA_insurance_cash_flows!$G220</f>
        <v>0</v>
      </c>
    </row>
    <row r="221" spans="3:59" x14ac:dyDescent="0.2">
      <c r="C221" s="513">
        <f t="shared" si="80"/>
        <v>15</v>
      </c>
      <c r="D221" s="211" t="str">
        <v/>
      </c>
      <c r="E221" s="683" t="str">
        <v/>
      </c>
      <c r="F221" s="679"/>
      <c r="G221" s="1016">
        <v>0</v>
      </c>
      <c r="H221" s="194"/>
      <c r="I221" s="44"/>
      <c r="J221" s="1009">
        <f>CA_discount_factors!G64*CA_insurance_cash_flows!$G221</f>
        <v>0</v>
      </c>
      <c r="K221" s="1009">
        <f>CA_discount_factors!H64*CA_insurance_cash_flows!$G221</f>
        <v>0</v>
      </c>
      <c r="L221" s="1009">
        <f>CA_discount_factors!I64*CA_insurance_cash_flows!$G221</f>
        <v>0</v>
      </c>
      <c r="M221" s="1009">
        <f>CA_discount_factors!J64*CA_insurance_cash_flows!$G221</f>
        <v>0</v>
      </c>
      <c r="N221" s="1009">
        <f>CA_discount_factors!K64*CA_insurance_cash_flows!$G221</f>
        <v>0</v>
      </c>
      <c r="O221" s="1009">
        <f>CA_discount_factors!L64*CA_insurance_cash_flows!$G221</f>
        <v>0</v>
      </c>
      <c r="P221" s="1009">
        <f>CA_discount_factors!M64*CA_insurance_cash_flows!$G221</f>
        <v>0</v>
      </c>
      <c r="Q221" s="1009">
        <f>CA_discount_factors!N64*CA_insurance_cash_flows!$G221</f>
        <v>0</v>
      </c>
      <c r="R221" s="1009">
        <f>CA_discount_factors!O64*CA_insurance_cash_flows!$G221</f>
        <v>0</v>
      </c>
      <c r="S221" s="1009">
        <f>CA_discount_factors!P64*CA_insurance_cash_flows!$G221</f>
        <v>0</v>
      </c>
      <c r="T221" s="1009">
        <f>CA_discount_factors!Q64*CA_insurance_cash_flows!$G221</f>
        <v>0</v>
      </c>
      <c r="U221" s="1009">
        <f>CA_discount_factors!R64*CA_insurance_cash_flows!$G221</f>
        <v>0</v>
      </c>
      <c r="V221" s="1009">
        <f>CA_discount_factors!S64*CA_insurance_cash_flows!$G221</f>
        <v>0</v>
      </c>
      <c r="W221" s="1009">
        <f>CA_discount_factors!T64*CA_insurance_cash_flows!$G221</f>
        <v>0</v>
      </c>
      <c r="X221" s="1009">
        <f>CA_discount_factors!U64*CA_insurance_cash_flows!$G221</f>
        <v>0</v>
      </c>
      <c r="Y221" s="1009">
        <f>CA_discount_factors!V64*CA_insurance_cash_flows!$G221</f>
        <v>0</v>
      </c>
      <c r="Z221" s="1009">
        <f>CA_discount_factors!W64*CA_insurance_cash_flows!$G221</f>
        <v>0</v>
      </c>
      <c r="AA221" s="1009">
        <f>CA_discount_factors!X64*CA_insurance_cash_flows!$G221</f>
        <v>0</v>
      </c>
      <c r="AB221" s="1009">
        <f>CA_discount_factors!Y64*CA_insurance_cash_flows!$G221</f>
        <v>0</v>
      </c>
      <c r="AC221" s="1009">
        <f>CA_discount_factors!Z64*CA_insurance_cash_flows!$G221</f>
        <v>0</v>
      </c>
      <c r="AD221" s="1009">
        <f>CA_discount_factors!AA64*CA_insurance_cash_flows!$G221</f>
        <v>0</v>
      </c>
      <c r="AE221" s="1009">
        <f>CA_discount_factors!AB64*CA_insurance_cash_flows!$G221</f>
        <v>0</v>
      </c>
      <c r="AF221" s="1009">
        <f>CA_discount_factors!AC64*CA_insurance_cash_flows!$G221</f>
        <v>0</v>
      </c>
      <c r="AG221" s="1009">
        <f>CA_discount_factors!AD64*CA_insurance_cash_flows!$G221</f>
        <v>0</v>
      </c>
      <c r="AH221" s="1009">
        <f>CA_discount_factors!AE64*CA_insurance_cash_flows!$G221</f>
        <v>0</v>
      </c>
      <c r="AI221" s="1009">
        <f>CA_discount_factors!AF64*CA_insurance_cash_flows!$G221</f>
        <v>0</v>
      </c>
      <c r="AJ221" s="1009">
        <f>CA_discount_factors!AG64*CA_insurance_cash_flows!$G221</f>
        <v>0</v>
      </c>
      <c r="AK221" s="1009">
        <f>CA_discount_factors!AH64*CA_insurance_cash_flows!$G221</f>
        <v>0</v>
      </c>
      <c r="AL221" s="1009">
        <f>CA_discount_factors!AI64*CA_insurance_cash_flows!$G221</f>
        <v>0</v>
      </c>
      <c r="AM221" s="1009">
        <f>CA_discount_factors!AJ64*CA_insurance_cash_flows!$G221</f>
        <v>0</v>
      </c>
      <c r="AN221" s="1009">
        <f>CA_discount_factors!AK64*CA_insurance_cash_flows!$G221</f>
        <v>0</v>
      </c>
      <c r="AO221" s="1009">
        <f>CA_discount_factors!AL64*CA_insurance_cash_flows!$G221</f>
        <v>0</v>
      </c>
      <c r="AP221" s="1009">
        <f>CA_discount_factors!AM64*CA_insurance_cash_flows!$G221</f>
        <v>0</v>
      </c>
      <c r="AQ221" s="1009">
        <f>CA_discount_factors!AN64*CA_insurance_cash_flows!$G221</f>
        <v>0</v>
      </c>
      <c r="AR221" s="1009">
        <f>CA_discount_factors!AO64*CA_insurance_cash_flows!$G221</f>
        <v>0</v>
      </c>
      <c r="AS221" s="1009">
        <f>CA_discount_factors!AP64*CA_insurance_cash_flows!$G221</f>
        <v>0</v>
      </c>
      <c r="AT221" s="1009">
        <f>CA_discount_factors!AQ64*CA_insurance_cash_flows!$G221</f>
        <v>0</v>
      </c>
      <c r="AU221" s="1009">
        <f>CA_discount_factors!AR64*CA_insurance_cash_flows!$G221</f>
        <v>0</v>
      </c>
      <c r="AV221" s="1009">
        <f>CA_discount_factors!AS64*CA_insurance_cash_flows!$G221</f>
        <v>0</v>
      </c>
      <c r="AW221" s="1009">
        <f>CA_discount_factors!AT64*CA_insurance_cash_flows!$G221</f>
        <v>0</v>
      </c>
      <c r="AX221" s="1009">
        <f>CA_discount_factors!AU64*CA_insurance_cash_flows!$G221</f>
        <v>0</v>
      </c>
      <c r="AY221" s="1009">
        <f>CA_discount_factors!AV64*CA_insurance_cash_flows!$G221</f>
        <v>0</v>
      </c>
      <c r="AZ221" s="1009">
        <f>CA_discount_factors!AW64*CA_insurance_cash_flows!$G221</f>
        <v>0</v>
      </c>
      <c r="BA221" s="1009">
        <f>CA_discount_factors!AX64*CA_insurance_cash_flows!$G221</f>
        <v>0</v>
      </c>
      <c r="BB221" s="1009">
        <f>CA_discount_factors!AY64*CA_insurance_cash_flows!$G221</f>
        <v>0</v>
      </c>
      <c r="BC221" s="1009">
        <f>CA_discount_factors!AZ64*CA_insurance_cash_flows!$G221</f>
        <v>0</v>
      </c>
      <c r="BD221" s="1009">
        <f>CA_discount_factors!BA64*CA_insurance_cash_flows!$G221</f>
        <v>0</v>
      </c>
      <c r="BE221" s="1009">
        <f>CA_discount_factors!BB64*CA_insurance_cash_flows!$G221</f>
        <v>0</v>
      </c>
      <c r="BF221" s="1009">
        <f>CA_discount_factors!BC64*CA_insurance_cash_flows!$G221</f>
        <v>0</v>
      </c>
      <c r="BG221" s="1013">
        <f>CA_discount_factors!BD64*CA_insurance_cash_flows!$G221</f>
        <v>0</v>
      </c>
    </row>
    <row r="222" spans="3:59" x14ac:dyDescent="0.2">
      <c r="C222" s="513">
        <f t="shared" si="80"/>
        <v>16</v>
      </c>
      <c r="D222" s="211" t="str">
        <v/>
      </c>
      <c r="E222" s="683" t="str">
        <v/>
      </c>
      <c r="F222" s="679"/>
      <c r="G222" s="1016">
        <v>0</v>
      </c>
      <c r="H222" s="194"/>
      <c r="I222" s="44"/>
      <c r="J222" s="1009">
        <f>CA_discount_factors!G65*CA_insurance_cash_flows!$G222</f>
        <v>0</v>
      </c>
      <c r="K222" s="1009">
        <f>CA_discount_factors!H65*CA_insurance_cash_flows!$G222</f>
        <v>0</v>
      </c>
      <c r="L222" s="1009">
        <f>CA_discount_factors!I65*CA_insurance_cash_flows!$G222</f>
        <v>0</v>
      </c>
      <c r="M222" s="1009">
        <f>CA_discount_factors!J65*CA_insurance_cash_flows!$G222</f>
        <v>0</v>
      </c>
      <c r="N222" s="1009">
        <f>CA_discount_factors!K65*CA_insurance_cash_flows!$G222</f>
        <v>0</v>
      </c>
      <c r="O222" s="1009">
        <f>CA_discount_factors!L65*CA_insurance_cash_flows!$G222</f>
        <v>0</v>
      </c>
      <c r="P222" s="1009">
        <f>CA_discount_factors!M65*CA_insurance_cash_flows!$G222</f>
        <v>0</v>
      </c>
      <c r="Q222" s="1009">
        <f>CA_discount_factors!N65*CA_insurance_cash_flows!$G222</f>
        <v>0</v>
      </c>
      <c r="R222" s="1009">
        <f>CA_discount_factors!O65*CA_insurance_cash_flows!$G222</f>
        <v>0</v>
      </c>
      <c r="S222" s="1009">
        <f>CA_discount_factors!P65*CA_insurance_cash_flows!$G222</f>
        <v>0</v>
      </c>
      <c r="T222" s="1009">
        <f>CA_discount_factors!Q65*CA_insurance_cash_flows!$G222</f>
        <v>0</v>
      </c>
      <c r="U222" s="1009">
        <f>CA_discount_factors!R65*CA_insurance_cash_flows!$G222</f>
        <v>0</v>
      </c>
      <c r="V222" s="1009">
        <f>CA_discount_factors!S65*CA_insurance_cash_flows!$G222</f>
        <v>0</v>
      </c>
      <c r="W222" s="1009">
        <f>CA_discount_factors!T65*CA_insurance_cash_flows!$G222</f>
        <v>0</v>
      </c>
      <c r="X222" s="1009">
        <f>CA_discount_factors!U65*CA_insurance_cash_flows!$G222</f>
        <v>0</v>
      </c>
      <c r="Y222" s="1009">
        <f>CA_discount_factors!V65*CA_insurance_cash_flows!$G222</f>
        <v>0</v>
      </c>
      <c r="Z222" s="1009">
        <f>CA_discount_factors!W65*CA_insurance_cash_flows!$G222</f>
        <v>0</v>
      </c>
      <c r="AA222" s="1009">
        <f>CA_discount_factors!X65*CA_insurance_cash_flows!$G222</f>
        <v>0</v>
      </c>
      <c r="AB222" s="1009">
        <f>CA_discount_factors!Y65*CA_insurance_cash_flows!$G222</f>
        <v>0</v>
      </c>
      <c r="AC222" s="1009">
        <f>CA_discount_factors!Z65*CA_insurance_cash_flows!$G222</f>
        <v>0</v>
      </c>
      <c r="AD222" s="1009">
        <f>CA_discount_factors!AA65*CA_insurance_cash_flows!$G222</f>
        <v>0</v>
      </c>
      <c r="AE222" s="1009">
        <f>CA_discount_factors!AB65*CA_insurance_cash_flows!$G222</f>
        <v>0</v>
      </c>
      <c r="AF222" s="1009">
        <f>CA_discount_factors!AC65*CA_insurance_cash_flows!$G222</f>
        <v>0</v>
      </c>
      <c r="AG222" s="1009">
        <f>CA_discount_factors!AD65*CA_insurance_cash_flows!$G222</f>
        <v>0</v>
      </c>
      <c r="AH222" s="1009">
        <f>CA_discount_factors!AE65*CA_insurance_cash_flows!$G222</f>
        <v>0</v>
      </c>
      <c r="AI222" s="1009">
        <f>CA_discount_factors!AF65*CA_insurance_cash_flows!$G222</f>
        <v>0</v>
      </c>
      <c r="AJ222" s="1009">
        <f>CA_discount_factors!AG65*CA_insurance_cash_flows!$G222</f>
        <v>0</v>
      </c>
      <c r="AK222" s="1009">
        <f>CA_discount_factors!AH65*CA_insurance_cash_flows!$G222</f>
        <v>0</v>
      </c>
      <c r="AL222" s="1009">
        <f>CA_discount_factors!AI65*CA_insurance_cash_flows!$G222</f>
        <v>0</v>
      </c>
      <c r="AM222" s="1009">
        <f>CA_discount_factors!AJ65*CA_insurance_cash_flows!$G222</f>
        <v>0</v>
      </c>
      <c r="AN222" s="1009">
        <f>CA_discount_factors!AK65*CA_insurance_cash_flows!$G222</f>
        <v>0</v>
      </c>
      <c r="AO222" s="1009">
        <f>CA_discount_factors!AL65*CA_insurance_cash_flows!$G222</f>
        <v>0</v>
      </c>
      <c r="AP222" s="1009">
        <f>CA_discount_factors!AM65*CA_insurance_cash_flows!$G222</f>
        <v>0</v>
      </c>
      <c r="AQ222" s="1009">
        <f>CA_discount_factors!AN65*CA_insurance_cash_flows!$G222</f>
        <v>0</v>
      </c>
      <c r="AR222" s="1009">
        <f>CA_discount_factors!AO65*CA_insurance_cash_flows!$G222</f>
        <v>0</v>
      </c>
      <c r="AS222" s="1009">
        <f>CA_discount_factors!AP65*CA_insurance_cash_flows!$G222</f>
        <v>0</v>
      </c>
      <c r="AT222" s="1009">
        <f>CA_discount_factors!AQ65*CA_insurance_cash_flows!$G222</f>
        <v>0</v>
      </c>
      <c r="AU222" s="1009">
        <f>CA_discount_factors!AR65*CA_insurance_cash_flows!$G222</f>
        <v>0</v>
      </c>
      <c r="AV222" s="1009">
        <f>CA_discount_factors!AS65*CA_insurance_cash_flows!$G222</f>
        <v>0</v>
      </c>
      <c r="AW222" s="1009">
        <f>CA_discount_factors!AT65*CA_insurance_cash_flows!$G222</f>
        <v>0</v>
      </c>
      <c r="AX222" s="1009">
        <f>CA_discount_factors!AU65*CA_insurance_cash_flows!$G222</f>
        <v>0</v>
      </c>
      <c r="AY222" s="1009">
        <f>CA_discount_factors!AV65*CA_insurance_cash_flows!$G222</f>
        <v>0</v>
      </c>
      <c r="AZ222" s="1009">
        <f>CA_discount_factors!AW65*CA_insurance_cash_flows!$G222</f>
        <v>0</v>
      </c>
      <c r="BA222" s="1009">
        <f>CA_discount_factors!AX65*CA_insurance_cash_flows!$G222</f>
        <v>0</v>
      </c>
      <c r="BB222" s="1009">
        <f>CA_discount_factors!AY65*CA_insurance_cash_flows!$G222</f>
        <v>0</v>
      </c>
      <c r="BC222" s="1009">
        <f>CA_discount_factors!AZ65*CA_insurance_cash_flows!$G222</f>
        <v>0</v>
      </c>
      <c r="BD222" s="1009">
        <f>CA_discount_factors!BA65*CA_insurance_cash_flows!$G222</f>
        <v>0</v>
      </c>
      <c r="BE222" s="1009">
        <f>CA_discount_factors!BB65*CA_insurance_cash_flows!$G222</f>
        <v>0</v>
      </c>
      <c r="BF222" s="1009">
        <f>CA_discount_factors!BC65*CA_insurance_cash_flows!$G222</f>
        <v>0</v>
      </c>
      <c r="BG222" s="1013">
        <f>CA_discount_factors!BD65*CA_insurance_cash_flows!$G222</f>
        <v>0</v>
      </c>
    </row>
    <row r="223" spans="3:59" x14ac:dyDescent="0.2">
      <c r="C223" s="513">
        <f t="shared" si="80"/>
        <v>17</v>
      </c>
      <c r="D223" s="211" t="str">
        <v/>
      </c>
      <c r="E223" s="683" t="str">
        <v/>
      </c>
      <c r="F223" s="679"/>
      <c r="G223" s="1016">
        <v>0</v>
      </c>
      <c r="H223" s="194"/>
      <c r="I223" s="44"/>
      <c r="J223" s="1009">
        <f>CA_discount_factors!G66*CA_insurance_cash_flows!$G223</f>
        <v>0</v>
      </c>
      <c r="K223" s="1009">
        <f>CA_discount_factors!H66*CA_insurance_cash_flows!$G223</f>
        <v>0</v>
      </c>
      <c r="L223" s="1009">
        <f>CA_discount_factors!I66*CA_insurance_cash_flows!$G223</f>
        <v>0</v>
      </c>
      <c r="M223" s="1009">
        <f>CA_discount_factors!J66*CA_insurance_cash_flows!$G223</f>
        <v>0</v>
      </c>
      <c r="N223" s="1009">
        <f>CA_discount_factors!K66*CA_insurance_cash_flows!$G223</f>
        <v>0</v>
      </c>
      <c r="O223" s="1009">
        <f>CA_discount_factors!L66*CA_insurance_cash_flows!$G223</f>
        <v>0</v>
      </c>
      <c r="P223" s="1009">
        <f>CA_discount_factors!M66*CA_insurance_cash_flows!$G223</f>
        <v>0</v>
      </c>
      <c r="Q223" s="1009">
        <f>CA_discount_factors!N66*CA_insurance_cash_flows!$G223</f>
        <v>0</v>
      </c>
      <c r="R223" s="1009">
        <f>CA_discount_factors!O66*CA_insurance_cash_flows!$G223</f>
        <v>0</v>
      </c>
      <c r="S223" s="1009">
        <f>CA_discount_factors!P66*CA_insurance_cash_flows!$G223</f>
        <v>0</v>
      </c>
      <c r="T223" s="1009">
        <f>CA_discount_factors!Q66*CA_insurance_cash_flows!$G223</f>
        <v>0</v>
      </c>
      <c r="U223" s="1009">
        <f>CA_discount_factors!R66*CA_insurance_cash_flows!$G223</f>
        <v>0</v>
      </c>
      <c r="V223" s="1009">
        <f>CA_discount_factors!S66*CA_insurance_cash_flows!$G223</f>
        <v>0</v>
      </c>
      <c r="W223" s="1009">
        <f>CA_discount_factors!T66*CA_insurance_cash_flows!$G223</f>
        <v>0</v>
      </c>
      <c r="X223" s="1009">
        <f>CA_discount_factors!U66*CA_insurance_cash_flows!$G223</f>
        <v>0</v>
      </c>
      <c r="Y223" s="1009">
        <f>CA_discount_factors!V66*CA_insurance_cash_flows!$G223</f>
        <v>0</v>
      </c>
      <c r="Z223" s="1009">
        <f>CA_discount_factors!W66*CA_insurance_cash_flows!$G223</f>
        <v>0</v>
      </c>
      <c r="AA223" s="1009">
        <f>CA_discount_factors!X66*CA_insurance_cash_flows!$G223</f>
        <v>0</v>
      </c>
      <c r="AB223" s="1009">
        <f>CA_discount_factors!Y66*CA_insurance_cash_flows!$G223</f>
        <v>0</v>
      </c>
      <c r="AC223" s="1009">
        <f>CA_discount_factors!Z66*CA_insurance_cash_flows!$G223</f>
        <v>0</v>
      </c>
      <c r="AD223" s="1009">
        <f>CA_discount_factors!AA66*CA_insurance_cash_flows!$G223</f>
        <v>0</v>
      </c>
      <c r="AE223" s="1009">
        <f>CA_discount_factors!AB66*CA_insurance_cash_flows!$G223</f>
        <v>0</v>
      </c>
      <c r="AF223" s="1009">
        <f>CA_discount_factors!AC66*CA_insurance_cash_flows!$G223</f>
        <v>0</v>
      </c>
      <c r="AG223" s="1009">
        <f>CA_discount_factors!AD66*CA_insurance_cash_flows!$G223</f>
        <v>0</v>
      </c>
      <c r="AH223" s="1009">
        <f>CA_discount_factors!AE66*CA_insurance_cash_flows!$G223</f>
        <v>0</v>
      </c>
      <c r="AI223" s="1009">
        <f>CA_discount_factors!AF66*CA_insurance_cash_flows!$G223</f>
        <v>0</v>
      </c>
      <c r="AJ223" s="1009">
        <f>CA_discount_factors!AG66*CA_insurance_cash_flows!$G223</f>
        <v>0</v>
      </c>
      <c r="AK223" s="1009">
        <f>CA_discount_factors!AH66*CA_insurance_cash_flows!$G223</f>
        <v>0</v>
      </c>
      <c r="AL223" s="1009">
        <f>CA_discount_factors!AI66*CA_insurance_cash_flows!$G223</f>
        <v>0</v>
      </c>
      <c r="AM223" s="1009">
        <f>CA_discount_factors!AJ66*CA_insurance_cash_flows!$G223</f>
        <v>0</v>
      </c>
      <c r="AN223" s="1009">
        <f>CA_discount_factors!AK66*CA_insurance_cash_flows!$G223</f>
        <v>0</v>
      </c>
      <c r="AO223" s="1009">
        <f>CA_discount_factors!AL66*CA_insurance_cash_flows!$G223</f>
        <v>0</v>
      </c>
      <c r="AP223" s="1009">
        <f>CA_discount_factors!AM66*CA_insurance_cash_flows!$G223</f>
        <v>0</v>
      </c>
      <c r="AQ223" s="1009">
        <f>CA_discount_factors!AN66*CA_insurance_cash_flows!$G223</f>
        <v>0</v>
      </c>
      <c r="AR223" s="1009">
        <f>CA_discount_factors!AO66*CA_insurance_cash_flows!$G223</f>
        <v>0</v>
      </c>
      <c r="AS223" s="1009">
        <f>CA_discount_factors!AP66*CA_insurance_cash_flows!$G223</f>
        <v>0</v>
      </c>
      <c r="AT223" s="1009">
        <f>CA_discount_factors!AQ66*CA_insurance_cash_flows!$G223</f>
        <v>0</v>
      </c>
      <c r="AU223" s="1009">
        <f>CA_discount_factors!AR66*CA_insurance_cash_flows!$G223</f>
        <v>0</v>
      </c>
      <c r="AV223" s="1009">
        <f>CA_discount_factors!AS66*CA_insurance_cash_flows!$G223</f>
        <v>0</v>
      </c>
      <c r="AW223" s="1009">
        <f>CA_discount_factors!AT66*CA_insurance_cash_flows!$G223</f>
        <v>0</v>
      </c>
      <c r="AX223" s="1009">
        <f>CA_discount_factors!AU66*CA_insurance_cash_flows!$G223</f>
        <v>0</v>
      </c>
      <c r="AY223" s="1009">
        <f>CA_discount_factors!AV66*CA_insurance_cash_flows!$G223</f>
        <v>0</v>
      </c>
      <c r="AZ223" s="1009">
        <f>CA_discount_factors!AW66*CA_insurance_cash_flows!$G223</f>
        <v>0</v>
      </c>
      <c r="BA223" s="1009">
        <f>CA_discount_factors!AX66*CA_insurance_cash_flows!$G223</f>
        <v>0</v>
      </c>
      <c r="BB223" s="1009">
        <f>CA_discount_factors!AY66*CA_insurance_cash_flows!$G223</f>
        <v>0</v>
      </c>
      <c r="BC223" s="1009">
        <f>CA_discount_factors!AZ66*CA_insurance_cash_flows!$G223</f>
        <v>0</v>
      </c>
      <c r="BD223" s="1009">
        <f>CA_discount_factors!BA66*CA_insurance_cash_flows!$G223</f>
        <v>0</v>
      </c>
      <c r="BE223" s="1009">
        <f>CA_discount_factors!BB66*CA_insurance_cash_flows!$G223</f>
        <v>0</v>
      </c>
      <c r="BF223" s="1009">
        <f>CA_discount_factors!BC66*CA_insurance_cash_flows!$G223</f>
        <v>0</v>
      </c>
      <c r="BG223" s="1013">
        <f>CA_discount_factors!BD66*CA_insurance_cash_flows!$G223</f>
        <v>0</v>
      </c>
    </row>
    <row r="224" spans="3:59" x14ac:dyDescent="0.2">
      <c r="C224" s="513">
        <f t="shared" si="80"/>
        <v>18</v>
      </c>
      <c r="D224" s="211" t="str">
        <v/>
      </c>
      <c r="E224" s="683" t="str">
        <v/>
      </c>
      <c r="F224" s="679"/>
      <c r="G224" s="1016">
        <v>0</v>
      </c>
      <c r="H224" s="194"/>
      <c r="I224" s="44"/>
      <c r="J224" s="1009">
        <f>CA_discount_factors!G67*CA_insurance_cash_flows!$G224</f>
        <v>0</v>
      </c>
      <c r="K224" s="1009">
        <f>CA_discount_factors!H67*CA_insurance_cash_flows!$G224</f>
        <v>0</v>
      </c>
      <c r="L224" s="1009">
        <f>CA_discount_factors!I67*CA_insurance_cash_flows!$G224</f>
        <v>0</v>
      </c>
      <c r="M224" s="1009">
        <f>CA_discount_factors!J67*CA_insurance_cash_flows!$G224</f>
        <v>0</v>
      </c>
      <c r="N224" s="1009">
        <f>CA_discount_factors!K67*CA_insurance_cash_flows!$G224</f>
        <v>0</v>
      </c>
      <c r="O224" s="1009">
        <f>CA_discount_factors!L67*CA_insurance_cash_flows!$G224</f>
        <v>0</v>
      </c>
      <c r="P224" s="1009">
        <f>CA_discount_factors!M67*CA_insurance_cash_flows!$G224</f>
        <v>0</v>
      </c>
      <c r="Q224" s="1009">
        <f>CA_discount_factors!N67*CA_insurance_cash_flows!$G224</f>
        <v>0</v>
      </c>
      <c r="R224" s="1009">
        <f>CA_discount_factors!O67*CA_insurance_cash_flows!$G224</f>
        <v>0</v>
      </c>
      <c r="S224" s="1009">
        <f>CA_discount_factors!P67*CA_insurance_cash_flows!$G224</f>
        <v>0</v>
      </c>
      <c r="T224" s="1009">
        <f>CA_discount_factors!Q67*CA_insurance_cash_flows!$G224</f>
        <v>0</v>
      </c>
      <c r="U224" s="1009">
        <f>CA_discount_factors!R67*CA_insurance_cash_flows!$G224</f>
        <v>0</v>
      </c>
      <c r="V224" s="1009">
        <f>CA_discount_factors!S67*CA_insurance_cash_flows!$G224</f>
        <v>0</v>
      </c>
      <c r="W224" s="1009">
        <f>CA_discount_factors!T67*CA_insurance_cash_flows!$G224</f>
        <v>0</v>
      </c>
      <c r="X224" s="1009">
        <f>CA_discount_factors!U67*CA_insurance_cash_flows!$G224</f>
        <v>0</v>
      </c>
      <c r="Y224" s="1009">
        <f>CA_discount_factors!V67*CA_insurance_cash_flows!$G224</f>
        <v>0</v>
      </c>
      <c r="Z224" s="1009">
        <f>CA_discount_factors!W67*CA_insurance_cash_flows!$G224</f>
        <v>0</v>
      </c>
      <c r="AA224" s="1009">
        <f>CA_discount_factors!X67*CA_insurance_cash_flows!$G224</f>
        <v>0</v>
      </c>
      <c r="AB224" s="1009">
        <f>CA_discount_factors!Y67*CA_insurance_cash_flows!$G224</f>
        <v>0</v>
      </c>
      <c r="AC224" s="1009">
        <f>CA_discount_factors!Z67*CA_insurance_cash_flows!$G224</f>
        <v>0</v>
      </c>
      <c r="AD224" s="1009">
        <f>CA_discount_factors!AA67*CA_insurance_cash_flows!$G224</f>
        <v>0</v>
      </c>
      <c r="AE224" s="1009">
        <f>CA_discount_factors!AB67*CA_insurance_cash_flows!$G224</f>
        <v>0</v>
      </c>
      <c r="AF224" s="1009">
        <f>CA_discount_factors!AC67*CA_insurance_cash_flows!$G224</f>
        <v>0</v>
      </c>
      <c r="AG224" s="1009">
        <f>CA_discount_factors!AD67*CA_insurance_cash_flows!$G224</f>
        <v>0</v>
      </c>
      <c r="AH224" s="1009">
        <f>CA_discount_factors!AE67*CA_insurance_cash_flows!$G224</f>
        <v>0</v>
      </c>
      <c r="AI224" s="1009">
        <f>CA_discount_factors!AF67*CA_insurance_cash_flows!$G224</f>
        <v>0</v>
      </c>
      <c r="AJ224" s="1009">
        <f>CA_discount_factors!AG67*CA_insurance_cash_flows!$G224</f>
        <v>0</v>
      </c>
      <c r="AK224" s="1009">
        <f>CA_discount_factors!AH67*CA_insurance_cash_flows!$G224</f>
        <v>0</v>
      </c>
      <c r="AL224" s="1009">
        <f>CA_discount_factors!AI67*CA_insurance_cash_flows!$G224</f>
        <v>0</v>
      </c>
      <c r="AM224" s="1009">
        <f>CA_discount_factors!AJ67*CA_insurance_cash_flows!$G224</f>
        <v>0</v>
      </c>
      <c r="AN224" s="1009">
        <f>CA_discount_factors!AK67*CA_insurance_cash_flows!$G224</f>
        <v>0</v>
      </c>
      <c r="AO224" s="1009">
        <f>CA_discount_factors!AL67*CA_insurance_cash_flows!$G224</f>
        <v>0</v>
      </c>
      <c r="AP224" s="1009">
        <f>CA_discount_factors!AM67*CA_insurance_cash_flows!$G224</f>
        <v>0</v>
      </c>
      <c r="AQ224" s="1009">
        <f>CA_discount_factors!AN67*CA_insurance_cash_flows!$G224</f>
        <v>0</v>
      </c>
      <c r="AR224" s="1009">
        <f>CA_discount_factors!AO67*CA_insurance_cash_flows!$G224</f>
        <v>0</v>
      </c>
      <c r="AS224" s="1009">
        <f>CA_discount_factors!AP67*CA_insurance_cash_flows!$G224</f>
        <v>0</v>
      </c>
      <c r="AT224" s="1009">
        <f>CA_discount_factors!AQ67*CA_insurance_cash_flows!$G224</f>
        <v>0</v>
      </c>
      <c r="AU224" s="1009">
        <f>CA_discount_factors!AR67*CA_insurance_cash_flows!$G224</f>
        <v>0</v>
      </c>
      <c r="AV224" s="1009">
        <f>CA_discount_factors!AS67*CA_insurance_cash_flows!$G224</f>
        <v>0</v>
      </c>
      <c r="AW224" s="1009">
        <f>CA_discount_factors!AT67*CA_insurance_cash_flows!$G224</f>
        <v>0</v>
      </c>
      <c r="AX224" s="1009">
        <f>CA_discount_factors!AU67*CA_insurance_cash_flows!$G224</f>
        <v>0</v>
      </c>
      <c r="AY224" s="1009">
        <f>CA_discount_factors!AV67*CA_insurance_cash_flows!$G224</f>
        <v>0</v>
      </c>
      <c r="AZ224" s="1009">
        <f>CA_discount_factors!AW67*CA_insurance_cash_flows!$G224</f>
        <v>0</v>
      </c>
      <c r="BA224" s="1009">
        <f>CA_discount_factors!AX67*CA_insurance_cash_flows!$G224</f>
        <v>0</v>
      </c>
      <c r="BB224" s="1009">
        <f>CA_discount_factors!AY67*CA_insurance_cash_flows!$G224</f>
        <v>0</v>
      </c>
      <c r="BC224" s="1009">
        <f>CA_discount_factors!AZ67*CA_insurance_cash_flows!$G224</f>
        <v>0</v>
      </c>
      <c r="BD224" s="1009">
        <f>CA_discount_factors!BA67*CA_insurance_cash_flows!$G224</f>
        <v>0</v>
      </c>
      <c r="BE224" s="1009">
        <f>CA_discount_factors!BB67*CA_insurance_cash_flows!$G224</f>
        <v>0</v>
      </c>
      <c r="BF224" s="1009">
        <f>CA_discount_factors!BC67*CA_insurance_cash_flows!$G224</f>
        <v>0</v>
      </c>
      <c r="BG224" s="1013">
        <f>CA_discount_factors!BD67*CA_insurance_cash_flows!$G224</f>
        <v>0</v>
      </c>
    </row>
    <row r="225" spans="3:59" x14ac:dyDescent="0.2">
      <c r="C225" s="513">
        <f t="shared" si="80"/>
        <v>19</v>
      </c>
      <c r="D225" s="211" t="str">
        <v/>
      </c>
      <c r="E225" s="683" t="str">
        <v/>
      </c>
      <c r="F225" s="679"/>
      <c r="G225" s="1016">
        <v>0</v>
      </c>
      <c r="H225" s="194"/>
      <c r="I225" s="44"/>
      <c r="J225" s="1009">
        <f>CA_discount_factors!G68*CA_insurance_cash_flows!$G225</f>
        <v>0</v>
      </c>
      <c r="K225" s="1009">
        <f>CA_discount_factors!H68*CA_insurance_cash_flows!$G225</f>
        <v>0</v>
      </c>
      <c r="L225" s="1009">
        <f>CA_discount_factors!I68*CA_insurance_cash_flows!$G225</f>
        <v>0</v>
      </c>
      <c r="M225" s="1009">
        <f>CA_discount_factors!J68*CA_insurance_cash_flows!$G225</f>
        <v>0</v>
      </c>
      <c r="N225" s="1009">
        <f>CA_discount_factors!K68*CA_insurance_cash_flows!$G225</f>
        <v>0</v>
      </c>
      <c r="O225" s="1009">
        <f>CA_discount_factors!L68*CA_insurance_cash_flows!$G225</f>
        <v>0</v>
      </c>
      <c r="P225" s="1009">
        <f>CA_discount_factors!M68*CA_insurance_cash_flows!$G225</f>
        <v>0</v>
      </c>
      <c r="Q225" s="1009">
        <f>CA_discount_factors!N68*CA_insurance_cash_flows!$G225</f>
        <v>0</v>
      </c>
      <c r="R225" s="1009">
        <f>CA_discount_factors!O68*CA_insurance_cash_flows!$G225</f>
        <v>0</v>
      </c>
      <c r="S225" s="1009">
        <f>CA_discount_factors!P68*CA_insurance_cash_flows!$G225</f>
        <v>0</v>
      </c>
      <c r="T225" s="1009">
        <f>CA_discount_factors!Q68*CA_insurance_cash_flows!$G225</f>
        <v>0</v>
      </c>
      <c r="U225" s="1009">
        <f>CA_discount_factors!R68*CA_insurance_cash_flows!$G225</f>
        <v>0</v>
      </c>
      <c r="V225" s="1009">
        <f>CA_discount_factors!S68*CA_insurance_cash_flows!$G225</f>
        <v>0</v>
      </c>
      <c r="W225" s="1009">
        <f>CA_discount_factors!T68*CA_insurance_cash_flows!$G225</f>
        <v>0</v>
      </c>
      <c r="X225" s="1009">
        <f>CA_discount_factors!U68*CA_insurance_cash_flows!$G225</f>
        <v>0</v>
      </c>
      <c r="Y225" s="1009">
        <f>CA_discount_factors!V68*CA_insurance_cash_flows!$G225</f>
        <v>0</v>
      </c>
      <c r="Z225" s="1009">
        <f>CA_discount_factors!W68*CA_insurance_cash_flows!$G225</f>
        <v>0</v>
      </c>
      <c r="AA225" s="1009">
        <f>CA_discount_factors!X68*CA_insurance_cash_flows!$G225</f>
        <v>0</v>
      </c>
      <c r="AB225" s="1009">
        <f>CA_discount_factors!Y68*CA_insurance_cash_flows!$G225</f>
        <v>0</v>
      </c>
      <c r="AC225" s="1009">
        <f>CA_discount_factors!Z68*CA_insurance_cash_flows!$G225</f>
        <v>0</v>
      </c>
      <c r="AD225" s="1009">
        <f>CA_discount_factors!AA68*CA_insurance_cash_flows!$G225</f>
        <v>0</v>
      </c>
      <c r="AE225" s="1009">
        <f>CA_discount_factors!AB68*CA_insurance_cash_flows!$G225</f>
        <v>0</v>
      </c>
      <c r="AF225" s="1009">
        <f>CA_discount_factors!AC68*CA_insurance_cash_flows!$G225</f>
        <v>0</v>
      </c>
      <c r="AG225" s="1009">
        <f>CA_discount_factors!AD68*CA_insurance_cash_flows!$G225</f>
        <v>0</v>
      </c>
      <c r="AH225" s="1009">
        <f>CA_discount_factors!AE68*CA_insurance_cash_flows!$G225</f>
        <v>0</v>
      </c>
      <c r="AI225" s="1009">
        <f>CA_discount_factors!AF68*CA_insurance_cash_flows!$G225</f>
        <v>0</v>
      </c>
      <c r="AJ225" s="1009">
        <f>CA_discount_factors!AG68*CA_insurance_cash_flows!$G225</f>
        <v>0</v>
      </c>
      <c r="AK225" s="1009">
        <f>CA_discount_factors!AH68*CA_insurance_cash_flows!$G225</f>
        <v>0</v>
      </c>
      <c r="AL225" s="1009">
        <f>CA_discount_factors!AI68*CA_insurance_cash_flows!$G225</f>
        <v>0</v>
      </c>
      <c r="AM225" s="1009">
        <f>CA_discount_factors!AJ68*CA_insurance_cash_flows!$G225</f>
        <v>0</v>
      </c>
      <c r="AN225" s="1009">
        <f>CA_discount_factors!AK68*CA_insurance_cash_flows!$G225</f>
        <v>0</v>
      </c>
      <c r="AO225" s="1009">
        <f>CA_discount_factors!AL68*CA_insurance_cash_flows!$G225</f>
        <v>0</v>
      </c>
      <c r="AP225" s="1009">
        <f>CA_discount_factors!AM68*CA_insurance_cash_flows!$G225</f>
        <v>0</v>
      </c>
      <c r="AQ225" s="1009">
        <f>CA_discount_factors!AN68*CA_insurance_cash_flows!$G225</f>
        <v>0</v>
      </c>
      <c r="AR225" s="1009">
        <f>CA_discount_factors!AO68*CA_insurance_cash_flows!$G225</f>
        <v>0</v>
      </c>
      <c r="AS225" s="1009">
        <f>CA_discount_factors!AP68*CA_insurance_cash_flows!$G225</f>
        <v>0</v>
      </c>
      <c r="AT225" s="1009">
        <f>CA_discount_factors!AQ68*CA_insurance_cash_flows!$G225</f>
        <v>0</v>
      </c>
      <c r="AU225" s="1009">
        <f>CA_discount_factors!AR68*CA_insurance_cash_flows!$G225</f>
        <v>0</v>
      </c>
      <c r="AV225" s="1009">
        <f>CA_discount_factors!AS68*CA_insurance_cash_flows!$G225</f>
        <v>0</v>
      </c>
      <c r="AW225" s="1009">
        <f>CA_discount_factors!AT68*CA_insurance_cash_flows!$G225</f>
        <v>0</v>
      </c>
      <c r="AX225" s="1009">
        <f>CA_discount_factors!AU68*CA_insurance_cash_flows!$G225</f>
        <v>0</v>
      </c>
      <c r="AY225" s="1009">
        <f>CA_discount_factors!AV68*CA_insurance_cash_flows!$G225</f>
        <v>0</v>
      </c>
      <c r="AZ225" s="1009">
        <f>CA_discount_factors!AW68*CA_insurance_cash_flows!$G225</f>
        <v>0</v>
      </c>
      <c r="BA225" s="1009">
        <f>CA_discount_factors!AX68*CA_insurance_cash_flows!$G225</f>
        <v>0</v>
      </c>
      <c r="BB225" s="1009">
        <f>CA_discount_factors!AY68*CA_insurance_cash_flows!$G225</f>
        <v>0</v>
      </c>
      <c r="BC225" s="1009">
        <f>CA_discount_factors!AZ68*CA_insurance_cash_flows!$G225</f>
        <v>0</v>
      </c>
      <c r="BD225" s="1009">
        <f>CA_discount_factors!BA68*CA_insurance_cash_flows!$G225</f>
        <v>0</v>
      </c>
      <c r="BE225" s="1009">
        <f>CA_discount_factors!BB68*CA_insurance_cash_flows!$G225</f>
        <v>0</v>
      </c>
      <c r="BF225" s="1009">
        <f>CA_discount_factors!BC68*CA_insurance_cash_flows!$G225</f>
        <v>0</v>
      </c>
      <c r="BG225" s="1013">
        <f>CA_discount_factors!BD68*CA_insurance_cash_flows!$G225</f>
        <v>0</v>
      </c>
    </row>
    <row r="226" spans="3:59" x14ac:dyDescent="0.2">
      <c r="C226" s="513">
        <f t="shared" si="80"/>
        <v>20</v>
      </c>
      <c r="D226" s="211" t="str">
        <v/>
      </c>
      <c r="E226" s="683" t="str">
        <v/>
      </c>
      <c r="F226" s="679"/>
      <c r="G226" s="1016">
        <v>0</v>
      </c>
      <c r="H226" s="194"/>
      <c r="I226" s="44"/>
      <c r="J226" s="1009">
        <f>CA_discount_factors!G69*CA_insurance_cash_flows!$G226</f>
        <v>0</v>
      </c>
      <c r="K226" s="1009">
        <f>CA_discount_factors!H69*CA_insurance_cash_flows!$G226</f>
        <v>0</v>
      </c>
      <c r="L226" s="1009">
        <f>CA_discount_factors!I69*CA_insurance_cash_flows!$G226</f>
        <v>0</v>
      </c>
      <c r="M226" s="1009">
        <f>CA_discount_factors!J69*CA_insurance_cash_flows!$G226</f>
        <v>0</v>
      </c>
      <c r="N226" s="1009">
        <f>CA_discount_factors!K69*CA_insurance_cash_flows!$G226</f>
        <v>0</v>
      </c>
      <c r="O226" s="1009">
        <f>CA_discount_factors!L69*CA_insurance_cash_flows!$G226</f>
        <v>0</v>
      </c>
      <c r="P226" s="1009">
        <f>CA_discount_factors!M69*CA_insurance_cash_flows!$G226</f>
        <v>0</v>
      </c>
      <c r="Q226" s="1009">
        <f>CA_discount_factors!N69*CA_insurance_cash_flows!$G226</f>
        <v>0</v>
      </c>
      <c r="R226" s="1009">
        <f>CA_discount_factors!O69*CA_insurance_cash_flows!$G226</f>
        <v>0</v>
      </c>
      <c r="S226" s="1009">
        <f>CA_discount_factors!P69*CA_insurance_cash_flows!$G226</f>
        <v>0</v>
      </c>
      <c r="T226" s="1009">
        <f>CA_discount_factors!Q69*CA_insurance_cash_flows!$G226</f>
        <v>0</v>
      </c>
      <c r="U226" s="1009">
        <f>CA_discount_factors!R69*CA_insurance_cash_flows!$G226</f>
        <v>0</v>
      </c>
      <c r="V226" s="1009">
        <f>CA_discount_factors!S69*CA_insurance_cash_flows!$G226</f>
        <v>0</v>
      </c>
      <c r="W226" s="1009">
        <f>CA_discount_factors!T69*CA_insurance_cash_flows!$G226</f>
        <v>0</v>
      </c>
      <c r="X226" s="1009">
        <f>CA_discount_factors!U69*CA_insurance_cash_flows!$G226</f>
        <v>0</v>
      </c>
      <c r="Y226" s="1009">
        <f>CA_discount_factors!V69*CA_insurance_cash_flows!$G226</f>
        <v>0</v>
      </c>
      <c r="Z226" s="1009">
        <f>CA_discount_factors!W69*CA_insurance_cash_flows!$G226</f>
        <v>0</v>
      </c>
      <c r="AA226" s="1009">
        <f>CA_discount_factors!X69*CA_insurance_cash_flows!$G226</f>
        <v>0</v>
      </c>
      <c r="AB226" s="1009">
        <f>CA_discount_factors!Y69*CA_insurance_cash_flows!$G226</f>
        <v>0</v>
      </c>
      <c r="AC226" s="1009">
        <f>CA_discount_factors!Z69*CA_insurance_cash_flows!$G226</f>
        <v>0</v>
      </c>
      <c r="AD226" s="1009">
        <f>CA_discount_factors!AA69*CA_insurance_cash_flows!$G226</f>
        <v>0</v>
      </c>
      <c r="AE226" s="1009">
        <f>CA_discount_factors!AB69*CA_insurance_cash_flows!$G226</f>
        <v>0</v>
      </c>
      <c r="AF226" s="1009">
        <f>CA_discount_factors!AC69*CA_insurance_cash_flows!$G226</f>
        <v>0</v>
      </c>
      <c r="AG226" s="1009">
        <f>CA_discount_factors!AD69*CA_insurance_cash_flows!$G226</f>
        <v>0</v>
      </c>
      <c r="AH226" s="1009">
        <f>CA_discount_factors!AE69*CA_insurance_cash_flows!$G226</f>
        <v>0</v>
      </c>
      <c r="AI226" s="1009">
        <f>CA_discount_factors!AF69*CA_insurance_cash_flows!$G226</f>
        <v>0</v>
      </c>
      <c r="AJ226" s="1009">
        <f>CA_discount_factors!AG69*CA_insurance_cash_flows!$G226</f>
        <v>0</v>
      </c>
      <c r="AK226" s="1009">
        <f>CA_discount_factors!AH69*CA_insurance_cash_flows!$G226</f>
        <v>0</v>
      </c>
      <c r="AL226" s="1009">
        <f>CA_discount_factors!AI69*CA_insurance_cash_flows!$G226</f>
        <v>0</v>
      </c>
      <c r="AM226" s="1009">
        <f>CA_discount_factors!AJ69*CA_insurance_cash_flows!$G226</f>
        <v>0</v>
      </c>
      <c r="AN226" s="1009">
        <f>CA_discount_factors!AK69*CA_insurance_cash_flows!$G226</f>
        <v>0</v>
      </c>
      <c r="AO226" s="1009">
        <f>CA_discount_factors!AL69*CA_insurance_cash_flows!$G226</f>
        <v>0</v>
      </c>
      <c r="AP226" s="1009">
        <f>CA_discount_factors!AM69*CA_insurance_cash_flows!$G226</f>
        <v>0</v>
      </c>
      <c r="AQ226" s="1009">
        <f>CA_discount_factors!AN69*CA_insurance_cash_flows!$G226</f>
        <v>0</v>
      </c>
      <c r="AR226" s="1009">
        <f>CA_discount_factors!AO69*CA_insurance_cash_flows!$G226</f>
        <v>0</v>
      </c>
      <c r="AS226" s="1009">
        <f>CA_discount_factors!AP69*CA_insurance_cash_flows!$G226</f>
        <v>0</v>
      </c>
      <c r="AT226" s="1009">
        <f>CA_discount_factors!AQ69*CA_insurance_cash_flows!$G226</f>
        <v>0</v>
      </c>
      <c r="AU226" s="1009">
        <f>CA_discount_factors!AR69*CA_insurance_cash_flows!$G226</f>
        <v>0</v>
      </c>
      <c r="AV226" s="1009">
        <f>CA_discount_factors!AS69*CA_insurance_cash_flows!$G226</f>
        <v>0</v>
      </c>
      <c r="AW226" s="1009">
        <f>CA_discount_factors!AT69*CA_insurance_cash_flows!$G226</f>
        <v>0</v>
      </c>
      <c r="AX226" s="1009">
        <f>CA_discount_factors!AU69*CA_insurance_cash_flows!$G226</f>
        <v>0</v>
      </c>
      <c r="AY226" s="1009">
        <f>CA_discount_factors!AV69*CA_insurance_cash_flows!$G226</f>
        <v>0</v>
      </c>
      <c r="AZ226" s="1009">
        <f>CA_discount_factors!AW69*CA_insurance_cash_flows!$G226</f>
        <v>0</v>
      </c>
      <c r="BA226" s="1009">
        <f>CA_discount_factors!AX69*CA_insurance_cash_flows!$G226</f>
        <v>0</v>
      </c>
      <c r="BB226" s="1009">
        <f>CA_discount_factors!AY69*CA_insurance_cash_flows!$G226</f>
        <v>0</v>
      </c>
      <c r="BC226" s="1009">
        <f>CA_discount_factors!AZ69*CA_insurance_cash_flows!$G226</f>
        <v>0</v>
      </c>
      <c r="BD226" s="1009">
        <f>CA_discount_factors!BA69*CA_insurance_cash_flows!$G226</f>
        <v>0</v>
      </c>
      <c r="BE226" s="1009">
        <f>CA_discount_factors!BB69*CA_insurance_cash_flows!$G226</f>
        <v>0</v>
      </c>
      <c r="BF226" s="1009">
        <f>CA_discount_factors!BC69*CA_insurance_cash_flows!$G226</f>
        <v>0</v>
      </c>
      <c r="BG226" s="1013">
        <f>CA_discount_factors!BD69*CA_insurance_cash_flows!$G226</f>
        <v>0</v>
      </c>
    </row>
    <row r="227" spans="3:59" x14ac:dyDescent="0.2">
      <c r="C227" s="513">
        <f t="shared" si="80"/>
        <v>21</v>
      </c>
      <c r="D227" s="211" t="str">
        <v/>
      </c>
      <c r="E227" s="683" t="str">
        <v/>
      </c>
      <c r="F227" s="679"/>
      <c r="G227" s="1016">
        <v>0</v>
      </c>
      <c r="H227" s="194"/>
      <c r="I227" s="44"/>
      <c r="J227" s="1009">
        <f>CA_discount_factors!G70*CA_insurance_cash_flows!$G227</f>
        <v>0</v>
      </c>
      <c r="K227" s="1009">
        <f>CA_discount_factors!H70*CA_insurance_cash_flows!$G227</f>
        <v>0</v>
      </c>
      <c r="L227" s="1009">
        <f>CA_discount_factors!I70*CA_insurance_cash_flows!$G227</f>
        <v>0</v>
      </c>
      <c r="M227" s="1009">
        <f>CA_discount_factors!J70*CA_insurance_cash_flows!$G227</f>
        <v>0</v>
      </c>
      <c r="N227" s="1009">
        <f>CA_discount_factors!K70*CA_insurance_cash_flows!$G227</f>
        <v>0</v>
      </c>
      <c r="O227" s="1009">
        <f>CA_discount_factors!L70*CA_insurance_cash_flows!$G227</f>
        <v>0</v>
      </c>
      <c r="P227" s="1009">
        <f>CA_discount_factors!M70*CA_insurance_cash_flows!$G227</f>
        <v>0</v>
      </c>
      <c r="Q227" s="1009">
        <f>CA_discount_factors!N70*CA_insurance_cash_flows!$G227</f>
        <v>0</v>
      </c>
      <c r="R227" s="1009">
        <f>CA_discount_factors!O70*CA_insurance_cash_flows!$G227</f>
        <v>0</v>
      </c>
      <c r="S227" s="1009">
        <f>CA_discount_factors!P70*CA_insurance_cash_flows!$G227</f>
        <v>0</v>
      </c>
      <c r="T227" s="1009">
        <f>CA_discount_factors!Q70*CA_insurance_cash_flows!$G227</f>
        <v>0</v>
      </c>
      <c r="U227" s="1009">
        <f>CA_discount_factors!R70*CA_insurance_cash_flows!$G227</f>
        <v>0</v>
      </c>
      <c r="V227" s="1009">
        <f>CA_discount_factors!S70*CA_insurance_cash_flows!$G227</f>
        <v>0</v>
      </c>
      <c r="W227" s="1009">
        <f>CA_discount_factors!T70*CA_insurance_cash_flows!$G227</f>
        <v>0</v>
      </c>
      <c r="X227" s="1009">
        <f>CA_discount_factors!U70*CA_insurance_cash_flows!$G227</f>
        <v>0</v>
      </c>
      <c r="Y227" s="1009">
        <f>CA_discount_factors!V70*CA_insurance_cash_flows!$G227</f>
        <v>0</v>
      </c>
      <c r="Z227" s="1009">
        <f>CA_discount_factors!W70*CA_insurance_cash_flows!$G227</f>
        <v>0</v>
      </c>
      <c r="AA227" s="1009">
        <f>CA_discount_factors!X70*CA_insurance_cash_flows!$G227</f>
        <v>0</v>
      </c>
      <c r="AB227" s="1009">
        <f>CA_discount_factors!Y70*CA_insurance_cash_flows!$G227</f>
        <v>0</v>
      </c>
      <c r="AC227" s="1009">
        <f>CA_discount_factors!Z70*CA_insurance_cash_flows!$G227</f>
        <v>0</v>
      </c>
      <c r="AD227" s="1009">
        <f>CA_discount_factors!AA70*CA_insurance_cash_flows!$G227</f>
        <v>0</v>
      </c>
      <c r="AE227" s="1009">
        <f>CA_discount_factors!AB70*CA_insurance_cash_flows!$G227</f>
        <v>0</v>
      </c>
      <c r="AF227" s="1009">
        <f>CA_discount_factors!AC70*CA_insurance_cash_flows!$G227</f>
        <v>0</v>
      </c>
      <c r="AG227" s="1009">
        <f>CA_discount_factors!AD70*CA_insurance_cash_flows!$G227</f>
        <v>0</v>
      </c>
      <c r="AH227" s="1009">
        <f>CA_discount_factors!AE70*CA_insurance_cash_flows!$G227</f>
        <v>0</v>
      </c>
      <c r="AI227" s="1009">
        <f>CA_discount_factors!AF70*CA_insurance_cash_flows!$G227</f>
        <v>0</v>
      </c>
      <c r="AJ227" s="1009">
        <f>CA_discount_factors!AG70*CA_insurance_cash_flows!$G227</f>
        <v>0</v>
      </c>
      <c r="AK227" s="1009">
        <f>CA_discount_factors!AH70*CA_insurance_cash_flows!$G227</f>
        <v>0</v>
      </c>
      <c r="AL227" s="1009">
        <f>CA_discount_factors!AI70*CA_insurance_cash_flows!$G227</f>
        <v>0</v>
      </c>
      <c r="AM227" s="1009">
        <f>CA_discount_factors!AJ70*CA_insurance_cash_flows!$G227</f>
        <v>0</v>
      </c>
      <c r="AN227" s="1009">
        <f>CA_discount_factors!AK70*CA_insurance_cash_flows!$G227</f>
        <v>0</v>
      </c>
      <c r="AO227" s="1009">
        <f>CA_discount_factors!AL70*CA_insurance_cash_flows!$G227</f>
        <v>0</v>
      </c>
      <c r="AP227" s="1009">
        <f>CA_discount_factors!AM70*CA_insurance_cash_flows!$G227</f>
        <v>0</v>
      </c>
      <c r="AQ227" s="1009">
        <f>CA_discount_factors!AN70*CA_insurance_cash_flows!$G227</f>
        <v>0</v>
      </c>
      <c r="AR227" s="1009">
        <f>CA_discount_factors!AO70*CA_insurance_cash_flows!$G227</f>
        <v>0</v>
      </c>
      <c r="AS227" s="1009">
        <f>CA_discount_factors!AP70*CA_insurance_cash_flows!$G227</f>
        <v>0</v>
      </c>
      <c r="AT227" s="1009">
        <f>CA_discount_factors!AQ70*CA_insurance_cash_flows!$G227</f>
        <v>0</v>
      </c>
      <c r="AU227" s="1009">
        <f>CA_discount_factors!AR70*CA_insurance_cash_flows!$G227</f>
        <v>0</v>
      </c>
      <c r="AV227" s="1009">
        <f>CA_discount_factors!AS70*CA_insurance_cash_flows!$G227</f>
        <v>0</v>
      </c>
      <c r="AW227" s="1009">
        <f>CA_discount_factors!AT70*CA_insurance_cash_flows!$G227</f>
        <v>0</v>
      </c>
      <c r="AX227" s="1009">
        <f>CA_discount_factors!AU70*CA_insurance_cash_flows!$G227</f>
        <v>0</v>
      </c>
      <c r="AY227" s="1009">
        <f>CA_discount_factors!AV70*CA_insurance_cash_flows!$G227</f>
        <v>0</v>
      </c>
      <c r="AZ227" s="1009">
        <f>CA_discount_factors!AW70*CA_insurance_cash_flows!$G227</f>
        <v>0</v>
      </c>
      <c r="BA227" s="1009">
        <f>CA_discount_factors!AX70*CA_insurance_cash_flows!$G227</f>
        <v>0</v>
      </c>
      <c r="BB227" s="1009">
        <f>CA_discount_factors!AY70*CA_insurance_cash_flows!$G227</f>
        <v>0</v>
      </c>
      <c r="BC227" s="1009">
        <f>CA_discount_factors!AZ70*CA_insurance_cash_flows!$G227</f>
        <v>0</v>
      </c>
      <c r="BD227" s="1009">
        <f>CA_discount_factors!BA70*CA_insurance_cash_flows!$G227</f>
        <v>0</v>
      </c>
      <c r="BE227" s="1009">
        <f>CA_discount_factors!BB70*CA_insurance_cash_flows!$G227</f>
        <v>0</v>
      </c>
      <c r="BF227" s="1009">
        <f>CA_discount_factors!BC70*CA_insurance_cash_flows!$G227</f>
        <v>0</v>
      </c>
      <c r="BG227" s="1013">
        <f>CA_discount_factors!BD70*CA_insurance_cash_flows!$G227</f>
        <v>0</v>
      </c>
    </row>
    <row r="228" spans="3:59" x14ac:dyDescent="0.2">
      <c r="C228" s="513">
        <f t="shared" si="80"/>
        <v>22</v>
      </c>
      <c r="D228" s="211" t="str">
        <v/>
      </c>
      <c r="E228" s="683" t="str">
        <v/>
      </c>
      <c r="F228" s="679"/>
      <c r="G228" s="1016">
        <v>0</v>
      </c>
      <c r="H228" s="194"/>
      <c r="I228" s="44"/>
      <c r="J228" s="1009">
        <f>CA_discount_factors!G71*CA_insurance_cash_flows!$G228</f>
        <v>0</v>
      </c>
      <c r="K228" s="1009">
        <f>CA_discount_factors!H71*CA_insurance_cash_flows!$G228</f>
        <v>0</v>
      </c>
      <c r="L228" s="1009">
        <f>CA_discount_factors!I71*CA_insurance_cash_flows!$G228</f>
        <v>0</v>
      </c>
      <c r="M228" s="1009">
        <f>CA_discount_factors!J71*CA_insurance_cash_flows!$G228</f>
        <v>0</v>
      </c>
      <c r="N228" s="1009">
        <f>CA_discount_factors!K71*CA_insurance_cash_flows!$G228</f>
        <v>0</v>
      </c>
      <c r="O228" s="1009">
        <f>CA_discount_factors!L71*CA_insurance_cash_flows!$G228</f>
        <v>0</v>
      </c>
      <c r="P228" s="1009">
        <f>CA_discount_factors!M71*CA_insurance_cash_flows!$G228</f>
        <v>0</v>
      </c>
      <c r="Q228" s="1009">
        <f>CA_discount_factors!N71*CA_insurance_cash_flows!$G228</f>
        <v>0</v>
      </c>
      <c r="R228" s="1009">
        <f>CA_discount_factors!O71*CA_insurance_cash_flows!$G228</f>
        <v>0</v>
      </c>
      <c r="S228" s="1009">
        <f>CA_discount_factors!P71*CA_insurance_cash_flows!$G228</f>
        <v>0</v>
      </c>
      <c r="T228" s="1009">
        <f>CA_discount_factors!Q71*CA_insurance_cash_flows!$G228</f>
        <v>0</v>
      </c>
      <c r="U228" s="1009">
        <f>CA_discount_factors!R71*CA_insurance_cash_flows!$G228</f>
        <v>0</v>
      </c>
      <c r="V228" s="1009">
        <f>CA_discount_factors!S71*CA_insurance_cash_flows!$G228</f>
        <v>0</v>
      </c>
      <c r="W228" s="1009">
        <f>CA_discount_factors!T71*CA_insurance_cash_flows!$G228</f>
        <v>0</v>
      </c>
      <c r="X228" s="1009">
        <f>CA_discount_factors!U71*CA_insurance_cash_flows!$G228</f>
        <v>0</v>
      </c>
      <c r="Y228" s="1009">
        <f>CA_discount_factors!V71*CA_insurance_cash_flows!$G228</f>
        <v>0</v>
      </c>
      <c r="Z228" s="1009">
        <f>CA_discount_factors!W71*CA_insurance_cash_flows!$G228</f>
        <v>0</v>
      </c>
      <c r="AA228" s="1009">
        <f>CA_discount_factors!X71*CA_insurance_cash_flows!$G228</f>
        <v>0</v>
      </c>
      <c r="AB228" s="1009">
        <f>CA_discount_factors!Y71*CA_insurance_cash_flows!$G228</f>
        <v>0</v>
      </c>
      <c r="AC228" s="1009">
        <f>CA_discount_factors!Z71*CA_insurance_cash_flows!$G228</f>
        <v>0</v>
      </c>
      <c r="AD228" s="1009">
        <f>CA_discount_factors!AA71*CA_insurance_cash_flows!$G228</f>
        <v>0</v>
      </c>
      <c r="AE228" s="1009">
        <f>CA_discount_factors!AB71*CA_insurance_cash_flows!$G228</f>
        <v>0</v>
      </c>
      <c r="AF228" s="1009">
        <f>CA_discount_factors!AC71*CA_insurance_cash_flows!$G228</f>
        <v>0</v>
      </c>
      <c r="AG228" s="1009">
        <f>CA_discount_factors!AD71*CA_insurance_cash_flows!$G228</f>
        <v>0</v>
      </c>
      <c r="AH228" s="1009">
        <f>CA_discount_factors!AE71*CA_insurance_cash_flows!$G228</f>
        <v>0</v>
      </c>
      <c r="AI228" s="1009">
        <f>CA_discount_factors!AF71*CA_insurance_cash_flows!$G228</f>
        <v>0</v>
      </c>
      <c r="AJ228" s="1009">
        <f>CA_discount_factors!AG71*CA_insurance_cash_flows!$G228</f>
        <v>0</v>
      </c>
      <c r="AK228" s="1009">
        <f>CA_discount_factors!AH71*CA_insurance_cash_flows!$G228</f>
        <v>0</v>
      </c>
      <c r="AL228" s="1009">
        <f>CA_discount_factors!AI71*CA_insurance_cash_flows!$G228</f>
        <v>0</v>
      </c>
      <c r="AM228" s="1009">
        <f>CA_discount_factors!AJ71*CA_insurance_cash_flows!$G228</f>
        <v>0</v>
      </c>
      <c r="AN228" s="1009">
        <f>CA_discount_factors!AK71*CA_insurance_cash_flows!$G228</f>
        <v>0</v>
      </c>
      <c r="AO228" s="1009">
        <f>CA_discount_factors!AL71*CA_insurance_cash_flows!$G228</f>
        <v>0</v>
      </c>
      <c r="AP228" s="1009">
        <f>CA_discount_factors!AM71*CA_insurance_cash_flows!$G228</f>
        <v>0</v>
      </c>
      <c r="AQ228" s="1009">
        <f>CA_discount_factors!AN71*CA_insurance_cash_flows!$G228</f>
        <v>0</v>
      </c>
      <c r="AR228" s="1009">
        <f>CA_discount_factors!AO71*CA_insurance_cash_flows!$G228</f>
        <v>0</v>
      </c>
      <c r="AS228" s="1009">
        <f>CA_discount_factors!AP71*CA_insurance_cash_flows!$G228</f>
        <v>0</v>
      </c>
      <c r="AT228" s="1009">
        <f>CA_discount_factors!AQ71*CA_insurance_cash_flows!$G228</f>
        <v>0</v>
      </c>
      <c r="AU228" s="1009">
        <f>CA_discount_factors!AR71*CA_insurance_cash_flows!$G228</f>
        <v>0</v>
      </c>
      <c r="AV228" s="1009">
        <f>CA_discount_factors!AS71*CA_insurance_cash_flows!$G228</f>
        <v>0</v>
      </c>
      <c r="AW228" s="1009">
        <f>CA_discount_factors!AT71*CA_insurance_cash_flows!$G228</f>
        <v>0</v>
      </c>
      <c r="AX228" s="1009">
        <f>CA_discount_factors!AU71*CA_insurance_cash_flows!$G228</f>
        <v>0</v>
      </c>
      <c r="AY228" s="1009">
        <f>CA_discount_factors!AV71*CA_insurance_cash_flows!$G228</f>
        <v>0</v>
      </c>
      <c r="AZ228" s="1009">
        <f>CA_discount_factors!AW71*CA_insurance_cash_flows!$G228</f>
        <v>0</v>
      </c>
      <c r="BA228" s="1009">
        <f>CA_discount_factors!AX71*CA_insurance_cash_flows!$G228</f>
        <v>0</v>
      </c>
      <c r="BB228" s="1009">
        <f>CA_discount_factors!AY71*CA_insurance_cash_flows!$G228</f>
        <v>0</v>
      </c>
      <c r="BC228" s="1009">
        <f>CA_discount_factors!AZ71*CA_insurance_cash_flows!$G228</f>
        <v>0</v>
      </c>
      <c r="BD228" s="1009">
        <f>CA_discount_factors!BA71*CA_insurance_cash_flows!$G228</f>
        <v>0</v>
      </c>
      <c r="BE228" s="1009">
        <f>CA_discount_factors!BB71*CA_insurance_cash_flows!$G228</f>
        <v>0</v>
      </c>
      <c r="BF228" s="1009">
        <f>CA_discount_factors!BC71*CA_insurance_cash_flows!$G228</f>
        <v>0</v>
      </c>
      <c r="BG228" s="1013">
        <f>CA_discount_factors!BD71*CA_insurance_cash_flows!$G228</f>
        <v>0</v>
      </c>
    </row>
    <row r="229" spans="3:59" x14ac:dyDescent="0.2">
      <c r="C229" s="513">
        <f t="shared" si="80"/>
        <v>23</v>
      </c>
      <c r="D229" s="211" t="str">
        <v/>
      </c>
      <c r="E229" s="683" t="str">
        <v/>
      </c>
      <c r="F229" s="679"/>
      <c r="G229" s="1016">
        <v>0</v>
      </c>
      <c r="H229" s="194"/>
      <c r="I229" s="44"/>
      <c r="J229" s="1009">
        <f>CA_discount_factors!G72*CA_insurance_cash_flows!$G229</f>
        <v>0</v>
      </c>
      <c r="K229" s="1009">
        <f>CA_discount_factors!H72*CA_insurance_cash_flows!$G229</f>
        <v>0</v>
      </c>
      <c r="L229" s="1009">
        <f>CA_discount_factors!I72*CA_insurance_cash_flows!$G229</f>
        <v>0</v>
      </c>
      <c r="M229" s="1009">
        <f>CA_discount_factors!J72*CA_insurance_cash_flows!$G229</f>
        <v>0</v>
      </c>
      <c r="N229" s="1009">
        <f>CA_discount_factors!K72*CA_insurance_cash_flows!$G229</f>
        <v>0</v>
      </c>
      <c r="O229" s="1009">
        <f>CA_discount_factors!L72*CA_insurance_cash_flows!$G229</f>
        <v>0</v>
      </c>
      <c r="P229" s="1009">
        <f>CA_discount_factors!M72*CA_insurance_cash_flows!$G229</f>
        <v>0</v>
      </c>
      <c r="Q229" s="1009">
        <f>CA_discount_factors!N72*CA_insurance_cash_flows!$G229</f>
        <v>0</v>
      </c>
      <c r="R229" s="1009">
        <f>CA_discount_factors!O72*CA_insurance_cash_flows!$G229</f>
        <v>0</v>
      </c>
      <c r="S229" s="1009">
        <f>CA_discount_factors!P72*CA_insurance_cash_flows!$G229</f>
        <v>0</v>
      </c>
      <c r="T229" s="1009">
        <f>CA_discount_factors!Q72*CA_insurance_cash_flows!$G229</f>
        <v>0</v>
      </c>
      <c r="U229" s="1009">
        <f>CA_discount_factors!R72*CA_insurance_cash_flows!$G229</f>
        <v>0</v>
      </c>
      <c r="V229" s="1009">
        <f>CA_discount_factors!S72*CA_insurance_cash_flows!$G229</f>
        <v>0</v>
      </c>
      <c r="W229" s="1009">
        <f>CA_discount_factors!T72*CA_insurance_cash_flows!$G229</f>
        <v>0</v>
      </c>
      <c r="X229" s="1009">
        <f>CA_discount_factors!U72*CA_insurance_cash_flows!$G229</f>
        <v>0</v>
      </c>
      <c r="Y229" s="1009">
        <f>CA_discount_factors!V72*CA_insurance_cash_flows!$G229</f>
        <v>0</v>
      </c>
      <c r="Z229" s="1009">
        <f>CA_discount_factors!W72*CA_insurance_cash_flows!$G229</f>
        <v>0</v>
      </c>
      <c r="AA229" s="1009">
        <f>CA_discount_factors!X72*CA_insurance_cash_flows!$G229</f>
        <v>0</v>
      </c>
      <c r="AB229" s="1009">
        <f>CA_discount_factors!Y72*CA_insurance_cash_flows!$G229</f>
        <v>0</v>
      </c>
      <c r="AC229" s="1009">
        <f>CA_discount_factors!Z72*CA_insurance_cash_flows!$G229</f>
        <v>0</v>
      </c>
      <c r="AD229" s="1009">
        <f>CA_discount_factors!AA72*CA_insurance_cash_flows!$G229</f>
        <v>0</v>
      </c>
      <c r="AE229" s="1009">
        <f>CA_discount_factors!AB72*CA_insurance_cash_flows!$G229</f>
        <v>0</v>
      </c>
      <c r="AF229" s="1009">
        <f>CA_discount_factors!AC72*CA_insurance_cash_flows!$G229</f>
        <v>0</v>
      </c>
      <c r="AG229" s="1009">
        <f>CA_discount_factors!AD72*CA_insurance_cash_flows!$G229</f>
        <v>0</v>
      </c>
      <c r="AH229" s="1009">
        <f>CA_discount_factors!AE72*CA_insurance_cash_flows!$G229</f>
        <v>0</v>
      </c>
      <c r="AI229" s="1009">
        <f>CA_discount_factors!AF72*CA_insurance_cash_flows!$G229</f>
        <v>0</v>
      </c>
      <c r="AJ229" s="1009">
        <f>CA_discount_factors!AG72*CA_insurance_cash_flows!$G229</f>
        <v>0</v>
      </c>
      <c r="AK229" s="1009">
        <f>CA_discount_factors!AH72*CA_insurance_cash_flows!$G229</f>
        <v>0</v>
      </c>
      <c r="AL229" s="1009">
        <f>CA_discount_factors!AI72*CA_insurance_cash_flows!$G229</f>
        <v>0</v>
      </c>
      <c r="AM229" s="1009">
        <f>CA_discount_factors!AJ72*CA_insurance_cash_flows!$G229</f>
        <v>0</v>
      </c>
      <c r="AN229" s="1009">
        <f>CA_discount_factors!AK72*CA_insurance_cash_flows!$G229</f>
        <v>0</v>
      </c>
      <c r="AO229" s="1009">
        <f>CA_discount_factors!AL72*CA_insurance_cash_flows!$G229</f>
        <v>0</v>
      </c>
      <c r="AP229" s="1009">
        <f>CA_discount_factors!AM72*CA_insurance_cash_flows!$G229</f>
        <v>0</v>
      </c>
      <c r="AQ229" s="1009">
        <f>CA_discount_factors!AN72*CA_insurance_cash_flows!$G229</f>
        <v>0</v>
      </c>
      <c r="AR229" s="1009">
        <f>CA_discount_factors!AO72*CA_insurance_cash_flows!$G229</f>
        <v>0</v>
      </c>
      <c r="AS229" s="1009">
        <f>CA_discount_factors!AP72*CA_insurance_cash_flows!$G229</f>
        <v>0</v>
      </c>
      <c r="AT229" s="1009">
        <f>CA_discount_factors!AQ72*CA_insurance_cash_flows!$G229</f>
        <v>0</v>
      </c>
      <c r="AU229" s="1009">
        <f>CA_discount_factors!AR72*CA_insurance_cash_flows!$G229</f>
        <v>0</v>
      </c>
      <c r="AV229" s="1009">
        <f>CA_discount_factors!AS72*CA_insurance_cash_flows!$G229</f>
        <v>0</v>
      </c>
      <c r="AW229" s="1009">
        <f>CA_discount_factors!AT72*CA_insurance_cash_flows!$G229</f>
        <v>0</v>
      </c>
      <c r="AX229" s="1009">
        <f>CA_discount_factors!AU72*CA_insurance_cash_flows!$G229</f>
        <v>0</v>
      </c>
      <c r="AY229" s="1009">
        <f>CA_discount_factors!AV72*CA_insurance_cash_flows!$G229</f>
        <v>0</v>
      </c>
      <c r="AZ229" s="1009">
        <f>CA_discount_factors!AW72*CA_insurance_cash_flows!$G229</f>
        <v>0</v>
      </c>
      <c r="BA229" s="1009">
        <f>CA_discount_factors!AX72*CA_insurance_cash_flows!$G229</f>
        <v>0</v>
      </c>
      <c r="BB229" s="1009">
        <f>CA_discount_factors!AY72*CA_insurance_cash_flows!$G229</f>
        <v>0</v>
      </c>
      <c r="BC229" s="1009">
        <f>CA_discount_factors!AZ72*CA_insurance_cash_flows!$G229</f>
        <v>0</v>
      </c>
      <c r="BD229" s="1009">
        <f>CA_discount_factors!BA72*CA_insurance_cash_flows!$G229</f>
        <v>0</v>
      </c>
      <c r="BE229" s="1009">
        <f>CA_discount_factors!BB72*CA_insurance_cash_flows!$G229</f>
        <v>0</v>
      </c>
      <c r="BF229" s="1009">
        <f>CA_discount_factors!BC72*CA_insurance_cash_flows!$G229</f>
        <v>0</v>
      </c>
      <c r="BG229" s="1013">
        <f>CA_discount_factors!BD72*CA_insurance_cash_flows!$G229</f>
        <v>0</v>
      </c>
    </row>
    <row r="230" spans="3:59" x14ac:dyDescent="0.2">
      <c r="C230" s="513">
        <f t="shared" si="80"/>
        <v>24</v>
      </c>
      <c r="D230" s="211" t="str">
        <v/>
      </c>
      <c r="E230" s="683" t="str">
        <v/>
      </c>
      <c r="F230" s="679"/>
      <c r="G230" s="1016">
        <v>0</v>
      </c>
      <c r="H230" s="194"/>
      <c r="I230" s="44"/>
      <c r="J230" s="1009">
        <f>CA_discount_factors!G73*CA_insurance_cash_flows!$G230</f>
        <v>0</v>
      </c>
      <c r="K230" s="1009">
        <f>CA_discount_factors!H73*CA_insurance_cash_flows!$G230</f>
        <v>0</v>
      </c>
      <c r="L230" s="1009">
        <f>CA_discount_factors!I73*CA_insurance_cash_flows!$G230</f>
        <v>0</v>
      </c>
      <c r="M230" s="1009">
        <f>CA_discount_factors!J73*CA_insurance_cash_flows!$G230</f>
        <v>0</v>
      </c>
      <c r="N230" s="1009">
        <f>CA_discount_factors!K73*CA_insurance_cash_flows!$G230</f>
        <v>0</v>
      </c>
      <c r="O230" s="1009">
        <f>CA_discount_factors!L73*CA_insurance_cash_flows!$G230</f>
        <v>0</v>
      </c>
      <c r="P230" s="1009">
        <f>CA_discount_factors!M73*CA_insurance_cash_flows!$G230</f>
        <v>0</v>
      </c>
      <c r="Q230" s="1009">
        <f>CA_discount_factors!N73*CA_insurance_cash_flows!$G230</f>
        <v>0</v>
      </c>
      <c r="R230" s="1009">
        <f>CA_discount_factors!O73*CA_insurance_cash_flows!$G230</f>
        <v>0</v>
      </c>
      <c r="S230" s="1009">
        <f>CA_discount_factors!P73*CA_insurance_cash_flows!$G230</f>
        <v>0</v>
      </c>
      <c r="T230" s="1009">
        <f>CA_discount_factors!Q73*CA_insurance_cash_flows!$G230</f>
        <v>0</v>
      </c>
      <c r="U230" s="1009">
        <f>CA_discount_factors!R73*CA_insurance_cash_flows!$G230</f>
        <v>0</v>
      </c>
      <c r="V230" s="1009">
        <f>CA_discount_factors!S73*CA_insurance_cash_flows!$G230</f>
        <v>0</v>
      </c>
      <c r="W230" s="1009">
        <f>CA_discount_factors!T73*CA_insurance_cash_flows!$G230</f>
        <v>0</v>
      </c>
      <c r="X230" s="1009">
        <f>CA_discount_factors!U73*CA_insurance_cash_flows!$G230</f>
        <v>0</v>
      </c>
      <c r="Y230" s="1009">
        <f>CA_discount_factors!V73*CA_insurance_cash_flows!$G230</f>
        <v>0</v>
      </c>
      <c r="Z230" s="1009">
        <f>CA_discount_factors!W73*CA_insurance_cash_flows!$G230</f>
        <v>0</v>
      </c>
      <c r="AA230" s="1009">
        <f>CA_discount_factors!X73*CA_insurance_cash_flows!$G230</f>
        <v>0</v>
      </c>
      <c r="AB230" s="1009">
        <f>CA_discount_factors!Y73*CA_insurance_cash_flows!$G230</f>
        <v>0</v>
      </c>
      <c r="AC230" s="1009">
        <f>CA_discount_factors!Z73*CA_insurance_cash_flows!$G230</f>
        <v>0</v>
      </c>
      <c r="AD230" s="1009">
        <f>CA_discount_factors!AA73*CA_insurance_cash_flows!$G230</f>
        <v>0</v>
      </c>
      <c r="AE230" s="1009">
        <f>CA_discount_factors!AB73*CA_insurance_cash_flows!$G230</f>
        <v>0</v>
      </c>
      <c r="AF230" s="1009">
        <f>CA_discount_factors!AC73*CA_insurance_cash_flows!$G230</f>
        <v>0</v>
      </c>
      <c r="AG230" s="1009">
        <f>CA_discount_factors!AD73*CA_insurance_cash_flows!$G230</f>
        <v>0</v>
      </c>
      <c r="AH230" s="1009">
        <f>CA_discount_factors!AE73*CA_insurance_cash_flows!$G230</f>
        <v>0</v>
      </c>
      <c r="AI230" s="1009">
        <f>CA_discount_factors!AF73*CA_insurance_cash_flows!$G230</f>
        <v>0</v>
      </c>
      <c r="AJ230" s="1009">
        <f>CA_discount_factors!AG73*CA_insurance_cash_flows!$G230</f>
        <v>0</v>
      </c>
      <c r="AK230" s="1009">
        <f>CA_discount_factors!AH73*CA_insurance_cash_flows!$G230</f>
        <v>0</v>
      </c>
      <c r="AL230" s="1009">
        <f>CA_discount_factors!AI73*CA_insurance_cash_flows!$G230</f>
        <v>0</v>
      </c>
      <c r="AM230" s="1009">
        <f>CA_discount_factors!AJ73*CA_insurance_cash_flows!$G230</f>
        <v>0</v>
      </c>
      <c r="AN230" s="1009">
        <f>CA_discount_factors!AK73*CA_insurance_cash_flows!$G230</f>
        <v>0</v>
      </c>
      <c r="AO230" s="1009">
        <f>CA_discount_factors!AL73*CA_insurance_cash_flows!$G230</f>
        <v>0</v>
      </c>
      <c r="AP230" s="1009">
        <f>CA_discount_factors!AM73*CA_insurance_cash_flows!$G230</f>
        <v>0</v>
      </c>
      <c r="AQ230" s="1009">
        <f>CA_discount_factors!AN73*CA_insurance_cash_flows!$G230</f>
        <v>0</v>
      </c>
      <c r="AR230" s="1009">
        <f>CA_discount_factors!AO73*CA_insurance_cash_flows!$G230</f>
        <v>0</v>
      </c>
      <c r="AS230" s="1009">
        <f>CA_discount_factors!AP73*CA_insurance_cash_flows!$G230</f>
        <v>0</v>
      </c>
      <c r="AT230" s="1009">
        <f>CA_discount_factors!AQ73*CA_insurance_cash_flows!$G230</f>
        <v>0</v>
      </c>
      <c r="AU230" s="1009">
        <f>CA_discount_factors!AR73*CA_insurance_cash_flows!$G230</f>
        <v>0</v>
      </c>
      <c r="AV230" s="1009">
        <f>CA_discount_factors!AS73*CA_insurance_cash_flows!$G230</f>
        <v>0</v>
      </c>
      <c r="AW230" s="1009">
        <f>CA_discount_factors!AT73*CA_insurance_cash_flows!$G230</f>
        <v>0</v>
      </c>
      <c r="AX230" s="1009">
        <f>CA_discount_factors!AU73*CA_insurance_cash_flows!$G230</f>
        <v>0</v>
      </c>
      <c r="AY230" s="1009">
        <f>CA_discount_factors!AV73*CA_insurance_cash_flows!$G230</f>
        <v>0</v>
      </c>
      <c r="AZ230" s="1009">
        <f>CA_discount_factors!AW73*CA_insurance_cash_flows!$G230</f>
        <v>0</v>
      </c>
      <c r="BA230" s="1009">
        <f>CA_discount_factors!AX73*CA_insurance_cash_flows!$G230</f>
        <v>0</v>
      </c>
      <c r="BB230" s="1009">
        <f>CA_discount_factors!AY73*CA_insurance_cash_flows!$G230</f>
        <v>0</v>
      </c>
      <c r="BC230" s="1009">
        <f>CA_discount_factors!AZ73*CA_insurance_cash_flows!$G230</f>
        <v>0</v>
      </c>
      <c r="BD230" s="1009">
        <f>CA_discount_factors!BA73*CA_insurance_cash_flows!$G230</f>
        <v>0</v>
      </c>
      <c r="BE230" s="1009">
        <f>CA_discount_factors!BB73*CA_insurance_cash_flows!$G230</f>
        <v>0</v>
      </c>
      <c r="BF230" s="1009">
        <f>CA_discount_factors!BC73*CA_insurance_cash_flows!$G230</f>
        <v>0</v>
      </c>
      <c r="BG230" s="1013">
        <f>CA_discount_factors!BD73*CA_insurance_cash_flows!$G230</f>
        <v>0</v>
      </c>
    </row>
    <row r="231" spans="3:59" ht="13.5" thickBot="1" x14ac:dyDescent="0.25">
      <c r="C231" s="513">
        <f t="shared" si="80"/>
        <v>25</v>
      </c>
      <c r="D231" s="212" t="str">
        <v/>
      </c>
      <c r="E231" s="684" t="str">
        <v/>
      </c>
      <c r="F231" s="680"/>
      <c r="G231" s="1017">
        <v>0</v>
      </c>
      <c r="H231" s="238"/>
      <c r="I231" s="171"/>
      <c r="J231" s="1014">
        <f>CA_discount_factors!G74*CA_insurance_cash_flows!$G231</f>
        <v>0</v>
      </c>
      <c r="K231" s="1014">
        <f>CA_discount_factors!H74*CA_insurance_cash_flows!$G231</f>
        <v>0</v>
      </c>
      <c r="L231" s="1014">
        <f>CA_discount_factors!I74*CA_insurance_cash_flows!$G231</f>
        <v>0</v>
      </c>
      <c r="M231" s="1014">
        <f>CA_discount_factors!J74*CA_insurance_cash_flows!$G231</f>
        <v>0</v>
      </c>
      <c r="N231" s="1014">
        <f>CA_discount_factors!K74*CA_insurance_cash_flows!$G231</f>
        <v>0</v>
      </c>
      <c r="O231" s="1014">
        <f>CA_discount_factors!L74*CA_insurance_cash_flows!$G231</f>
        <v>0</v>
      </c>
      <c r="P231" s="1014">
        <f>CA_discount_factors!M74*CA_insurance_cash_flows!$G231</f>
        <v>0</v>
      </c>
      <c r="Q231" s="1014">
        <f>CA_discount_factors!N74*CA_insurance_cash_flows!$G231</f>
        <v>0</v>
      </c>
      <c r="R231" s="1014">
        <f>CA_discount_factors!O74*CA_insurance_cash_flows!$G231</f>
        <v>0</v>
      </c>
      <c r="S231" s="1014">
        <f>CA_discount_factors!P74*CA_insurance_cash_flows!$G231</f>
        <v>0</v>
      </c>
      <c r="T231" s="1014">
        <f>CA_discount_factors!Q74*CA_insurance_cash_flows!$G231</f>
        <v>0</v>
      </c>
      <c r="U231" s="1014">
        <f>CA_discount_factors!R74*CA_insurance_cash_flows!$G231</f>
        <v>0</v>
      </c>
      <c r="V231" s="1014">
        <f>CA_discount_factors!S74*CA_insurance_cash_flows!$G231</f>
        <v>0</v>
      </c>
      <c r="W231" s="1014">
        <f>CA_discount_factors!T74*CA_insurance_cash_flows!$G231</f>
        <v>0</v>
      </c>
      <c r="X231" s="1014">
        <f>CA_discount_factors!U74*CA_insurance_cash_flows!$G231</f>
        <v>0</v>
      </c>
      <c r="Y231" s="1014">
        <f>CA_discount_factors!V74*CA_insurance_cash_flows!$G231</f>
        <v>0</v>
      </c>
      <c r="Z231" s="1014">
        <f>CA_discount_factors!W74*CA_insurance_cash_flows!$G231</f>
        <v>0</v>
      </c>
      <c r="AA231" s="1014">
        <f>CA_discount_factors!X74*CA_insurance_cash_flows!$G231</f>
        <v>0</v>
      </c>
      <c r="AB231" s="1014">
        <f>CA_discount_factors!Y74*CA_insurance_cash_flows!$G231</f>
        <v>0</v>
      </c>
      <c r="AC231" s="1014">
        <f>CA_discount_factors!Z74*CA_insurance_cash_flows!$G231</f>
        <v>0</v>
      </c>
      <c r="AD231" s="1014">
        <f>CA_discount_factors!AA74*CA_insurance_cash_flows!$G231</f>
        <v>0</v>
      </c>
      <c r="AE231" s="1014">
        <f>CA_discount_factors!AB74*CA_insurance_cash_flows!$G231</f>
        <v>0</v>
      </c>
      <c r="AF231" s="1014">
        <f>CA_discount_factors!AC74*CA_insurance_cash_flows!$G231</f>
        <v>0</v>
      </c>
      <c r="AG231" s="1014">
        <f>CA_discount_factors!AD74*CA_insurance_cash_flows!$G231</f>
        <v>0</v>
      </c>
      <c r="AH231" s="1014">
        <f>CA_discount_factors!AE74*CA_insurance_cash_flows!$G231</f>
        <v>0</v>
      </c>
      <c r="AI231" s="1014">
        <f>CA_discount_factors!AF74*CA_insurance_cash_flows!$G231</f>
        <v>0</v>
      </c>
      <c r="AJ231" s="1014">
        <f>CA_discount_factors!AG74*CA_insurance_cash_flows!$G231</f>
        <v>0</v>
      </c>
      <c r="AK231" s="1014">
        <f>CA_discount_factors!AH74*CA_insurance_cash_flows!$G231</f>
        <v>0</v>
      </c>
      <c r="AL231" s="1014">
        <f>CA_discount_factors!AI74*CA_insurance_cash_flows!$G231</f>
        <v>0</v>
      </c>
      <c r="AM231" s="1014">
        <f>CA_discount_factors!AJ74*CA_insurance_cash_flows!$G231</f>
        <v>0</v>
      </c>
      <c r="AN231" s="1014">
        <f>CA_discount_factors!AK74*CA_insurance_cash_flows!$G231</f>
        <v>0</v>
      </c>
      <c r="AO231" s="1014">
        <f>CA_discount_factors!AL74*CA_insurance_cash_flows!$G231</f>
        <v>0</v>
      </c>
      <c r="AP231" s="1014">
        <f>CA_discount_factors!AM74*CA_insurance_cash_flows!$G231</f>
        <v>0</v>
      </c>
      <c r="AQ231" s="1014">
        <f>CA_discount_factors!AN74*CA_insurance_cash_flows!$G231</f>
        <v>0</v>
      </c>
      <c r="AR231" s="1014">
        <f>CA_discount_factors!AO74*CA_insurance_cash_flows!$G231</f>
        <v>0</v>
      </c>
      <c r="AS231" s="1014">
        <f>CA_discount_factors!AP74*CA_insurance_cash_flows!$G231</f>
        <v>0</v>
      </c>
      <c r="AT231" s="1014">
        <f>CA_discount_factors!AQ74*CA_insurance_cash_flows!$G231</f>
        <v>0</v>
      </c>
      <c r="AU231" s="1014">
        <f>CA_discount_factors!AR74*CA_insurance_cash_flows!$G231</f>
        <v>0</v>
      </c>
      <c r="AV231" s="1014">
        <f>CA_discount_factors!AS74*CA_insurance_cash_flows!$G231</f>
        <v>0</v>
      </c>
      <c r="AW231" s="1014">
        <f>CA_discount_factors!AT74*CA_insurance_cash_flows!$G231</f>
        <v>0</v>
      </c>
      <c r="AX231" s="1014">
        <f>CA_discount_factors!AU74*CA_insurance_cash_flows!$G231</f>
        <v>0</v>
      </c>
      <c r="AY231" s="1014">
        <f>CA_discount_factors!AV74*CA_insurance_cash_flows!$G231</f>
        <v>0</v>
      </c>
      <c r="AZ231" s="1014">
        <f>CA_discount_factors!AW74*CA_insurance_cash_flows!$G231</f>
        <v>0</v>
      </c>
      <c r="BA231" s="1014">
        <f>CA_discount_factors!AX74*CA_insurance_cash_flows!$G231</f>
        <v>0</v>
      </c>
      <c r="BB231" s="1014">
        <f>CA_discount_factors!AY74*CA_insurance_cash_flows!$G231</f>
        <v>0</v>
      </c>
      <c r="BC231" s="1014">
        <f>CA_discount_factors!AZ74*CA_insurance_cash_flows!$G231</f>
        <v>0</v>
      </c>
      <c r="BD231" s="1014">
        <f>CA_discount_factors!BA74*CA_insurance_cash_flows!$G231</f>
        <v>0</v>
      </c>
      <c r="BE231" s="1014">
        <f>CA_discount_factors!BB74*CA_insurance_cash_flows!$G231</f>
        <v>0</v>
      </c>
      <c r="BF231" s="1014">
        <f>CA_discount_factors!BC74*CA_insurance_cash_flows!$G231</f>
        <v>0</v>
      </c>
      <c r="BG231" s="1015">
        <f>CA_discount_factors!BD74*CA_insurance_cash_flows!$G231</f>
        <v>0</v>
      </c>
    </row>
  </sheetData>
  <mergeCells count="14">
    <mergeCell ref="B41:J41"/>
    <mergeCell ref="B22:C22"/>
    <mergeCell ref="B25:C25"/>
    <mergeCell ref="B26:C26"/>
    <mergeCell ref="D144:D149"/>
    <mergeCell ref="D150:D155"/>
    <mergeCell ref="D156:D161"/>
    <mergeCell ref="D162:D167"/>
    <mergeCell ref="D98:D102"/>
    <mergeCell ref="D103:D107"/>
    <mergeCell ref="D108:D112"/>
    <mergeCell ref="D119:D123"/>
    <mergeCell ref="D124:D128"/>
    <mergeCell ref="D129:D133"/>
  </mergeCells>
  <pageMargins left="0.70866141732283472" right="0.70866141732283472" top="0.74803149606299213" bottom="0.74803149606299213" header="0.31496062992125984" footer="0.31496062992125984"/>
  <pageSetup paperSize="9" scale="13" fitToHeight="5" orientation="landscape" r:id="rId1"/>
  <extLst>
    <ext xmlns:x14="http://schemas.microsoft.com/office/spreadsheetml/2009/9/main" uri="{78C0D931-6437-407d-A8EE-F0AAD7539E65}">
      <x14:conditionalFormattings>
        <x14:conditionalFormatting xmlns:xm="http://schemas.microsoft.com/office/excel/2006/main">
          <x14:cfRule type="iconSet" priority="3" id="{46D33CB9-93C9-48EA-AAB4-BABA82960D51}">
            <x14:iconSet custom="1">
              <x14:cfvo type="percent">
                <xm:f>0</xm:f>
              </x14:cfvo>
              <x14:cfvo type="num">
                <xm:f>0.999</xm:f>
              </x14:cfvo>
              <x14:cfvo type="num" gte="0">
                <xm:f>1.0009999999999999</xm:f>
              </x14:cfvo>
              <x14:cfIcon iconSet="3TrafficLights1" iconId="0"/>
              <x14:cfIcon iconSet="3TrafficLights1" iconId="2"/>
              <x14:cfIcon iconSet="3TrafficLights1" iconId="0"/>
            </x14:iconSet>
          </x14:cfRule>
          <xm:sqref>H99:H112</xm:sqref>
        </x14:conditionalFormatting>
        <x14:conditionalFormatting xmlns:xm="http://schemas.microsoft.com/office/excel/2006/main">
          <x14:cfRule type="iconSet" priority="2" id="{6FAD90F4-7085-4A62-BA4B-8F75FBFD992F}">
            <x14:iconSet custom="1">
              <x14:cfvo type="percent">
                <xm:f>0</xm:f>
              </x14:cfvo>
              <x14:cfvo type="num">
                <xm:f>0.999</xm:f>
              </x14:cfvo>
              <x14:cfvo type="num" gte="0">
                <xm:f>1.0009999999999999</xm:f>
              </x14:cfvo>
              <x14:cfIcon iconSet="3TrafficLights1" iconId="0"/>
              <x14:cfIcon iconSet="3TrafficLights1" iconId="2"/>
              <x14:cfIcon iconSet="3TrafficLights1" iconId="0"/>
            </x14:iconSet>
          </x14:cfRule>
          <xm:sqref>H98</xm:sqref>
        </x14:conditionalFormatting>
        <x14:conditionalFormatting xmlns:xm="http://schemas.microsoft.com/office/excel/2006/main">
          <x14:cfRule type="iconSet" priority="1" id="{472709E2-2D8C-427E-A755-1832BA53F69C}">
            <x14:iconSet custom="1">
              <x14:cfvo type="percent">
                <xm:f>0</xm:f>
              </x14:cfvo>
              <x14:cfvo type="num">
                <xm:f>0.999</xm:f>
              </x14:cfvo>
              <x14:cfvo type="num" gte="0">
                <xm:f>1.0009999999999999</xm:f>
              </x14:cfvo>
              <x14:cfIcon iconSet="3TrafficLights1" iconId="0"/>
              <x14:cfIcon iconSet="3TrafficLights1" iconId="2"/>
              <x14:cfIcon iconSet="3TrafficLights1" iconId="0"/>
            </x14:iconSet>
          </x14:cfRule>
          <xm:sqref>H119:H133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00539C"/>
  </sheetPr>
  <dimension ref="A1:AZ108"/>
  <sheetViews>
    <sheetView showGridLines="0" zoomScale="90" zoomScaleNormal="90" workbookViewId="0">
      <selection activeCell="A2" sqref="A2"/>
    </sheetView>
  </sheetViews>
  <sheetFormatPr defaultColWidth="8.85546875" defaultRowHeight="12.75" customHeight="1" x14ac:dyDescent="0.2"/>
  <cols>
    <col min="1" max="1" width="5.5703125" style="4" customWidth="1"/>
    <col min="2" max="2" width="55.42578125" style="4" customWidth="1"/>
    <col min="3" max="21" width="10.5703125" style="4" customWidth="1"/>
    <col min="22" max="22" width="17.85546875" style="4" customWidth="1"/>
    <col min="23" max="24" width="12.140625" style="4" customWidth="1"/>
    <col min="25" max="25" width="14.140625" style="4" customWidth="1"/>
    <col min="26" max="51" width="10.5703125" style="4" customWidth="1"/>
    <col min="52" max="16384" width="8.85546875" style="4"/>
  </cols>
  <sheetData>
    <row r="1" spans="1:25" s="8" customFormat="1" ht="20.100000000000001" customHeight="1" x14ac:dyDescent="0.25">
      <c r="A1" s="10">
        <v>13</v>
      </c>
      <c r="B1" s="11" t="s">
        <v>160</v>
      </c>
      <c r="D1" s="239"/>
      <c r="E1" s="239"/>
      <c r="F1" s="239"/>
      <c r="G1" s="239"/>
      <c r="H1" s="239"/>
      <c r="I1" s="239"/>
      <c r="J1" s="239"/>
    </row>
    <row r="2" spans="1:25" s="216" customFormat="1" x14ac:dyDescent="0.2">
      <c r="B2" s="217" t="str">
        <f>CA_company_name&amp;" - SST "&amp;CA_current_year&amp;CA_suffix</f>
        <v>Example Re - SST 2025</v>
      </c>
      <c r="D2" s="219"/>
      <c r="E2" s="227"/>
      <c r="F2" s="227"/>
      <c r="G2" s="227"/>
      <c r="H2" s="227"/>
      <c r="I2" s="227"/>
      <c r="J2" s="227"/>
      <c r="K2" s="218"/>
      <c r="M2" s="219"/>
      <c r="O2" s="219"/>
      <c r="U2" s="219"/>
      <c r="W2" s="219"/>
      <c r="Y2" s="219"/>
    </row>
    <row r="3" spans="1:25" ht="12.75" customHeight="1" x14ac:dyDescent="0.2">
      <c r="D3" s="137"/>
      <c r="E3" s="137"/>
      <c r="F3" s="137"/>
      <c r="G3" s="137"/>
      <c r="H3" s="137"/>
      <c r="I3" s="137"/>
      <c r="J3" s="137"/>
    </row>
    <row r="4" spans="1:25" ht="14.25" customHeight="1" x14ac:dyDescent="0.2"/>
    <row r="5" spans="1:25" ht="14.25" customHeight="1" x14ac:dyDescent="0.2">
      <c r="B5" s="237" t="s">
        <v>27</v>
      </c>
    </row>
    <row r="6" spans="1:25" ht="14.25" customHeight="1" x14ac:dyDescent="0.2"/>
    <row r="7" spans="1:25" s="137" customFormat="1" ht="14.25" customHeight="1" x14ac:dyDescent="0.2">
      <c r="B7" s="690" t="s">
        <v>426</v>
      </c>
      <c r="C7" s="196"/>
      <c r="D7" s="196"/>
      <c r="E7" s="196"/>
      <c r="F7" s="196"/>
      <c r="G7" s="196"/>
    </row>
    <row r="8" spans="1:25" s="137" customFormat="1" ht="14.25" customHeight="1" x14ac:dyDescent="0.2">
      <c r="B8" s="690" t="s">
        <v>419</v>
      </c>
      <c r="C8" s="196"/>
      <c r="D8" s="196"/>
      <c r="E8" s="196"/>
      <c r="F8" s="196"/>
      <c r="G8" s="196"/>
    </row>
    <row r="9" spans="1:25" ht="14.25" customHeight="1" x14ac:dyDescent="0.2"/>
    <row r="10" spans="1:25" ht="14.25" customHeight="1" x14ac:dyDescent="0.2"/>
    <row r="11" spans="1:25" s="691" customFormat="1" ht="17.25" customHeight="1" x14ac:dyDescent="0.2">
      <c r="A11" s="482">
        <v>1</v>
      </c>
      <c r="B11" s="482" t="s">
        <v>420</v>
      </c>
    </row>
    <row r="12" spans="1:25" ht="17.25" customHeight="1" x14ac:dyDescent="0.2">
      <c r="A12" s="50"/>
      <c r="B12" s="50"/>
    </row>
    <row r="13" spans="1:25" ht="14.25" customHeight="1" x14ac:dyDescent="0.2">
      <c r="B13" s="240" t="s">
        <v>421</v>
      </c>
      <c r="C13" s="692">
        <f>CA_nunit_rate*0.000001</f>
        <v>1</v>
      </c>
    </row>
    <row r="14" spans="1:25" ht="14.25" customHeight="1" x14ac:dyDescent="0.2">
      <c r="B14" s="240" t="s">
        <v>25</v>
      </c>
      <c r="C14" s="241" t="str">
        <f>CA_SST_currency</f>
        <v>CHF</v>
      </c>
    </row>
    <row r="15" spans="1:25" ht="14.25" customHeight="1" x14ac:dyDescent="0.2">
      <c r="B15" s="240" t="s">
        <v>152</v>
      </c>
      <c r="C15" s="773">
        <f>CA_expected_result!D7*CA_to_million</f>
        <v>0</v>
      </c>
    </row>
    <row r="16" spans="1:25" ht="14.25" customHeight="1" x14ac:dyDescent="0.2">
      <c r="B16" s="240" t="s">
        <v>701</v>
      </c>
      <c r="C16" s="773">
        <f>(SUM(CA_insurance_cash_flows!J155:BG155)+SUM(CA_insurance_cash_flows!J161:BG161))*CA_to_million</f>
        <v>0</v>
      </c>
    </row>
    <row r="17" spans="1:52" ht="14.25" customHeight="1" x14ac:dyDescent="0.2">
      <c r="B17" s="240" t="s">
        <v>505</v>
      </c>
      <c r="C17" s="796">
        <v>0</v>
      </c>
    </row>
    <row r="18" spans="1:52" ht="14.25" customHeight="1" x14ac:dyDescent="0.2">
      <c r="B18" s="240" t="s">
        <v>506</v>
      </c>
      <c r="C18" s="773">
        <f>CA_MVM!D6*CA_to_million</f>
        <v>0</v>
      </c>
    </row>
    <row r="19" spans="1:52" ht="14.25" customHeight="1" x14ac:dyDescent="0.2"/>
    <row r="20" spans="1:52" ht="14.25" customHeight="1" x14ac:dyDescent="0.2"/>
    <row r="21" spans="1:52" s="691" customFormat="1" ht="16.5" customHeight="1" x14ac:dyDescent="0.2">
      <c r="A21" s="482">
        <v>2</v>
      </c>
      <c r="B21" s="482" t="s">
        <v>167</v>
      </c>
    </row>
    <row r="22" spans="1:52" ht="16.5" customHeight="1" x14ac:dyDescent="0.2">
      <c r="A22" s="50"/>
      <c r="B22" s="50"/>
    </row>
    <row r="23" spans="1:52" ht="14.25" customHeight="1" x14ac:dyDescent="0.2">
      <c r="B23" s="48" t="s">
        <v>153</v>
      </c>
      <c r="C23" s="49">
        <v>1</v>
      </c>
      <c r="D23" s="49">
        <f>C23+1</f>
        <v>2</v>
      </c>
      <c r="E23" s="49">
        <f t="shared" ref="E23:AZ23" si="0">D23+1</f>
        <v>3</v>
      </c>
      <c r="F23" s="49">
        <f t="shared" si="0"/>
        <v>4</v>
      </c>
      <c r="G23" s="49">
        <f t="shared" si="0"/>
        <v>5</v>
      </c>
      <c r="H23" s="49">
        <f t="shared" si="0"/>
        <v>6</v>
      </c>
      <c r="I23" s="49">
        <f t="shared" si="0"/>
        <v>7</v>
      </c>
      <c r="J23" s="49">
        <f t="shared" si="0"/>
        <v>8</v>
      </c>
      <c r="K23" s="49">
        <f t="shared" si="0"/>
        <v>9</v>
      </c>
      <c r="L23" s="49">
        <f t="shared" si="0"/>
        <v>10</v>
      </c>
      <c r="M23" s="49">
        <f t="shared" si="0"/>
        <v>11</v>
      </c>
      <c r="N23" s="49">
        <f t="shared" si="0"/>
        <v>12</v>
      </c>
      <c r="O23" s="49">
        <f t="shared" si="0"/>
        <v>13</v>
      </c>
      <c r="P23" s="49">
        <f t="shared" si="0"/>
        <v>14</v>
      </c>
      <c r="Q23" s="49">
        <f t="shared" si="0"/>
        <v>15</v>
      </c>
      <c r="R23" s="49">
        <f t="shared" si="0"/>
        <v>16</v>
      </c>
      <c r="S23" s="49">
        <f t="shared" si="0"/>
        <v>17</v>
      </c>
      <c r="T23" s="49">
        <f t="shared" si="0"/>
        <v>18</v>
      </c>
      <c r="U23" s="49">
        <f t="shared" si="0"/>
        <v>19</v>
      </c>
      <c r="V23" s="49">
        <f t="shared" si="0"/>
        <v>20</v>
      </c>
      <c r="W23" s="49">
        <f t="shared" si="0"/>
        <v>21</v>
      </c>
      <c r="X23" s="49">
        <f t="shared" si="0"/>
        <v>22</v>
      </c>
      <c r="Y23" s="49">
        <f t="shared" si="0"/>
        <v>23</v>
      </c>
      <c r="Z23" s="49">
        <f t="shared" si="0"/>
        <v>24</v>
      </c>
      <c r="AA23" s="49">
        <f t="shared" si="0"/>
        <v>25</v>
      </c>
      <c r="AB23" s="49">
        <f t="shared" si="0"/>
        <v>26</v>
      </c>
      <c r="AC23" s="49">
        <f t="shared" si="0"/>
        <v>27</v>
      </c>
      <c r="AD23" s="49">
        <f t="shared" si="0"/>
        <v>28</v>
      </c>
      <c r="AE23" s="49">
        <f t="shared" si="0"/>
        <v>29</v>
      </c>
      <c r="AF23" s="49">
        <f t="shared" si="0"/>
        <v>30</v>
      </c>
      <c r="AG23" s="49">
        <f t="shared" si="0"/>
        <v>31</v>
      </c>
      <c r="AH23" s="49">
        <f t="shared" si="0"/>
        <v>32</v>
      </c>
      <c r="AI23" s="49">
        <f t="shared" si="0"/>
        <v>33</v>
      </c>
      <c r="AJ23" s="49">
        <f t="shared" si="0"/>
        <v>34</v>
      </c>
      <c r="AK23" s="49">
        <f t="shared" si="0"/>
        <v>35</v>
      </c>
      <c r="AL23" s="49">
        <f t="shared" si="0"/>
        <v>36</v>
      </c>
      <c r="AM23" s="49">
        <f t="shared" si="0"/>
        <v>37</v>
      </c>
      <c r="AN23" s="49">
        <f t="shared" si="0"/>
        <v>38</v>
      </c>
      <c r="AO23" s="49">
        <f t="shared" si="0"/>
        <v>39</v>
      </c>
      <c r="AP23" s="49">
        <f t="shared" si="0"/>
        <v>40</v>
      </c>
      <c r="AQ23" s="49">
        <f t="shared" si="0"/>
        <v>41</v>
      </c>
      <c r="AR23" s="49">
        <f t="shared" si="0"/>
        <v>42</v>
      </c>
      <c r="AS23" s="49">
        <f t="shared" si="0"/>
        <v>43</v>
      </c>
      <c r="AT23" s="49">
        <f t="shared" si="0"/>
        <v>44</v>
      </c>
      <c r="AU23" s="49">
        <f t="shared" si="0"/>
        <v>45</v>
      </c>
      <c r="AV23" s="49">
        <f t="shared" si="0"/>
        <v>46</v>
      </c>
      <c r="AW23" s="49">
        <f t="shared" si="0"/>
        <v>47</v>
      </c>
      <c r="AX23" s="49">
        <f t="shared" si="0"/>
        <v>48</v>
      </c>
      <c r="AY23" s="49">
        <f t="shared" si="0"/>
        <v>49</v>
      </c>
      <c r="AZ23" s="49">
        <f t="shared" si="0"/>
        <v>50</v>
      </c>
    </row>
    <row r="24" spans="1:52" ht="14.25" customHeight="1" x14ac:dyDescent="0.2">
      <c r="B24" s="240" t="s">
        <v>197</v>
      </c>
      <c r="C24" s="694" t="str">
        <f>IF(CA_insurance_cash_flows!C32=0,"",CA_insurance_cash_flows!C32)</f>
        <v/>
      </c>
      <c r="D24" s="695" t="str">
        <f>IF(CA_insurance_cash_flows!D32=0,"",CA_insurance_cash_flows!D32)</f>
        <v/>
      </c>
      <c r="E24" s="695" t="str">
        <f>IF(CA_insurance_cash_flows!E32=0,"",CA_insurance_cash_flows!E32)</f>
        <v/>
      </c>
      <c r="F24" s="695" t="str">
        <f>IF(CA_insurance_cash_flows!F32=0,"",CA_insurance_cash_flows!F32)</f>
        <v/>
      </c>
      <c r="G24" s="695" t="str">
        <f>IF(CA_insurance_cash_flows!G32=0,"",CA_insurance_cash_flows!G32)</f>
        <v/>
      </c>
      <c r="H24" s="695" t="str">
        <f>IF(CA_insurance_cash_flows!H32=0,"",CA_insurance_cash_flows!H32)</f>
        <v/>
      </c>
      <c r="I24" s="695" t="str">
        <f>IF(CA_insurance_cash_flows!I32=0,"",CA_insurance_cash_flows!I32)</f>
        <v/>
      </c>
      <c r="J24" s="695" t="str">
        <f>IF(CA_insurance_cash_flows!J32=0,"",CA_insurance_cash_flows!J32)</f>
        <v/>
      </c>
      <c r="K24" s="695" t="str">
        <f>IF(CA_insurance_cash_flows!K32=0,"",CA_insurance_cash_flows!K32)</f>
        <v/>
      </c>
      <c r="L24" s="695" t="str">
        <f>IF(CA_insurance_cash_flows!L32=0,"",CA_insurance_cash_flows!L32)</f>
        <v/>
      </c>
      <c r="M24" s="695" t="str">
        <f>IF(CA_insurance_cash_flows!M32=0,"",CA_insurance_cash_flows!M32)</f>
        <v/>
      </c>
      <c r="N24" s="695" t="str">
        <f>IF(CA_insurance_cash_flows!N32=0,"",CA_insurance_cash_flows!N32)</f>
        <v/>
      </c>
      <c r="O24" s="695" t="str">
        <f>IF(CA_insurance_cash_flows!O32=0,"",CA_insurance_cash_flows!O32)</f>
        <v/>
      </c>
      <c r="P24" s="695" t="str">
        <f>IF(CA_insurance_cash_flows!P32=0,"",CA_insurance_cash_flows!P32)</f>
        <v/>
      </c>
      <c r="Q24" s="695" t="str">
        <f>IF(CA_insurance_cash_flows!Q32=0,"",CA_insurance_cash_flows!Q32)</f>
        <v/>
      </c>
      <c r="R24" s="695" t="str">
        <f>IF(CA_insurance_cash_flows!R32=0,"",CA_insurance_cash_flows!R32)</f>
        <v/>
      </c>
      <c r="S24" s="695" t="str">
        <f>IF(CA_insurance_cash_flows!S32=0,"",CA_insurance_cash_flows!S32)</f>
        <v/>
      </c>
      <c r="T24" s="695" t="str">
        <f>IF(CA_insurance_cash_flows!T32=0,"",CA_insurance_cash_flows!T32)</f>
        <v/>
      </c>
      <c r="U24" s="695" t="str">
        <f>IF(CA_insurance_cash_flows!U32=0,"",CA_insurance_cash_flows!U32)</f>
        <v/>
      </c>
      <c r="V24" s="695" t="str">
        <f>IF(CA_insurance_cash_flows!V32=0,"",CA_insurance_cash_flows!V32)</f>
        <v/>
      </c>
      <c r="W24" s="695" t="str">
        <f>IF(CA_insurance_cash_flows!W32=0,"",CA_insurance_cash_flows!W32)</f>
        <v/>
      </c>
      <c r="X24" s="695" t="str">
        <f>IF(CA_insurance_cash_flows!X32=0,"",CA_insurance_cash_flows!X32)</f>
        <v/>
      </c>
      <c r="Y24" s="695" t="str">
        <f>IF(CA_insurance_cash_flows!Y32=0,"",CA_insurance_cash_flows!Y32)</f>
        <v/>
      </c>
      <c r="Z24" s="695" t="str">
        <f>IF(CA_insurance_cash_flows!Z32=0,"",CA_insurance_cash_flows!Z32)</f>
        <v/>
      </c>
      <c r="AA24" s="695" t="str">
        <f>IF(CA_insurance_cash_flows!AA32=0,"",CA_insurance_cash_flows!AA32)</f>
        <v/>
      </c>
      <c r="AB24" s="695" t="str">
        <f>IF(CA_insurance_cash_flows!AB32=0,"",CA_insurance_cash_flows!AB32)</f>
        <v/>
      </c>
      <c r="AC24" s="695" t="str">
        <f>IF(CA_insurance_cash_flows!AC32=0,"",CA_insurance_cash_flows!AC32)</f>
        <v/>
      </c>
      <c r="AD24" s="695" t="str">
        <f>IF(CA_insurance_cash_flows!AD32=0,"",CA_insurance_cash_flows!AD32)</f>
        <v/>
      </c>
      <c r="AE24" s="695" t="str">
        <f>IF(CA_insurance_cash_flows!AE32=0,"",CA_insurance_cash_flows!AE32)</f>
        <v/>
      </c>
      <c r="AF24" s="695" t="str">
        <f>IF(CA_insurance_cash_flows!AF32=0,"",CA_insurance_cash_flows!AF32)</f>
        <v/>
      </c>
      <c r="AG24" s="695" t="str">
        <f>IF(CA_insurance_cash_flows!AG32=0,"",CA_insurance_cash_flows!AG32)</f>
        <v/>
      </c>
      <c r="AH24" s="695" t="str">
        <f>IF(CA_insurance_cash_flows!AH32=0,"",CA_insurance_cash_flows!AH32)</f>
        <v/>
      </c>
      <c r="AI24" s="695" t="str">
        <f>IF(CA_insurance_cash_flows!AI32=0,"",CA_insurance_cash_flows!AI32)</f>
        <v/>
      </c>
      <c r="AJ24" s="695" t="str">
        <f>IF(CA_insurance_cash_flows!AJ32=0,"",CA_insurance_cash_flows!AJ32)</f>
        <v/>
      </c>
      <c r="AK24" s="695" t="str">
        <f>IF(CA_insurance_cash_flows!AK32=0,"",CA_insurance_cash_flows!AK32)</f>
        <v/>
      </c>
      <c r="AL24" s="695" t="str">
        <f>IF(CA_insurance_cash_flows!AL32=0,"",CA_insurance_cash_flows!AL32)</f>
        <v/>
      </c>
      <c r="AM24" s="695" t="str">
        <f>IF(CA_insurance_cash_flows!AM32=0,"",CA_insurance_cash_flows!AM32)</f>
        <v/>
      </c>
      <c r="AN24" s="695" t="str">
        <f>IF(CA_insurance_cash_flows!AN32=0,"",CA_insurance_cash_flows!AN32)</f>
        <v/>
      </c>
      <c r="AO24" s="695" t="str">
        <f>IF(CA_insurance_cash_flows!AO32=0,"",CA_insurance_cash_flows!AO32)</f>
        <v/>
      </c>
      <c r="AP24" s="695" t="str">
        <f>IF(CA_insurance_cash_flows!AP32=0,"",CA_insurance_cash_flows!AP32)</f>
        <v/>
      </c>
      <c r="AQ24" s="695" t="str">
        <f>IF(CA_insurance_cash_flows!AQ32=0,"",CA_insurance_cash_flows!AQ32)</f>
        <v/>
      </c>
      <c r="AR24" s="695" t="str">
        <f>IF(CA_insurance_cash_flows!AR32=0,"",CA_insurance_cash_flows!AR32)</f>
        <v/>
      </c>
      <c r="AS24" s="695" t="str">
        <f>IF(CA_insurance_cash_flows!AS32=0,"",CA_insurance_cash_flows!AS32)</f>
        <v/>
      </c>
      <c r="AT24" s="695" t="str">
        <f>IF(CA_insurance_cash_flows!AT32=0,"",CA_insurance_cash_flows!AT32)</f>
        <v/>
      </c>
      <c r="AU24" s="695" t="str">
        <f>IF(CA_insurance_cash_flows!AU32=0,"",CA_insurance_cash_flows!AU32)</f>
        <v/>
      </c>
      <c r="AV24" s="695" t="str">
        <f>IF(CA_insurance_cash_flows!AV32=0,"",CA_insurance_cash_flows!AV32)</f>
        <v/>
      </c>
      <c r="AW24" s="695" t="str">
        <f>IF(CA_insurance_cash_flows!AW32=0,"",CA_insurance_cash_flows!AW32)</f>
        <v/>
      </c>
      <c r="AX24" s="695" t="str">
        <f>IF(CA_insurance_cash_flows!AX32=0,"",CA_insurance_cash_flows!AX32)</f>
        <v/>
      </c>
      <c r="AY24" s="695" t="str">
        <f>IF(CA_insurance_cash_flows!AY32=0,"",CA_insurance_cash_flows!AY32)</f>
        <v/>
      </c>
      <c r="AZ24" s="695" t="str">
        <f>IF(CA_insurance_cash_flows!AZ32=0,"",CA_insurance_cash_flows!AZ32)</f>
        <v/>
      </c>
    </row>
    <row r="25" spans="1:52" ht="14.25" customHeight="1" x14ac:dyDescent="0.2">
      <c r="B25" s="240" t="s">
        <v>198</v>
      </c>
      <c r="C25" s="694" t="str">
        <f>IF(CA_insurance_cash_flows!C33=0,"",CA_insurance_cash_flows!C33)</f>
        <v/>
      </c>
      <c r="D25" s="694" t="str">
        <f>IF(CA_insurance_cash_flows!D33=0,"",CA_insurance_cash_flows!D33)</f>
        <v/>
      </c>
      <c r="E25" s="694" t="str">
        <f>IF(CA_insurance_cash_flows!E33=0,"",CA_insurance_cash_flows!E33)</f>
        <v/>
      </c>
      <c r="F25" s="694" t="str">
        <f>IF(CA_insurance_cash_flows!F33=0,"",CA_insurance_cash_flows!F33)</f>
        <v/>
      </c>
      <c r="G25" s="694" t="str">
        <f>IF(CA_insurance_cash_flows!G33=0,"",CA_insurance_cash_flows!G33)</f>
        <v/>
      </c>
      <c r="H25" s="694" t="str">
        <f>IF(CA_insurance_cash_flows!H33=0,"",CA_insurance_cash_flows!H33)</f>
        <v/>
      </c>
      <c r="I25" s="694" t="str">
        <f>IF(CA_insurance_cash_flows!I33=0,"",CA_insurance_cash_flows!I33)</f>
        <v/>
      </c>
      <c r="J25" s="694" t="str">
        <f>IF(CA_insurance_cash_flows!J33=0,"",CA_insurance_cash_flows!J33)</f>
        <v/>
      </c>
      <c r="K25" s="694" t="str">
        <f>IF(CA_insurance_cash_flows!K33=0,"",CA_insurance_cash_flows!K33)</f>
        <v/>
      </c>
      <c r="L25" s="694" t="str">
        <f>IF(CA_insurance_cash_flows!L33=0,"",CA_insurance_cash_flows!L33)</f>
        <v/>
      </c>
      <c r="M25" s="694" t="str">
        <f>IF(CA_insurance_cash_flows!M33=0,"",CA_insurance_cash_flows!M33)</f>
        <v/>
      </c>
      <c r="N25" s="694" t="str">
        <f>IF(CA_insurance_cash_flows!N33=0,"",CA_insurance_cash_flows!N33)</f>
        <v/>
      </c>
      <c r="O25" s="694" t="str">
        <f>IF(CA_insurance_cash_flows!O33=0,"",CA_insurance_cash_flows!O33)</f>
        <v/>
      </c>
      <c r="P25" s="694" t="str">
        <f>IF(CA_insurance_cash_flows!P33=0,"",CA_insurance_cash_flows!P33)</f>
        <v/>
      </c>
      <c r="Q25" s="694" t="str">
        <f>IF(CA_insurance_cash_flows!Q33=0,"",CA_insurance_cash_flows!Q33)</f>
        <v/>
      </c>
      <c r="R25" s="694" t="str">
        <f>IF(CA_insurance_cash_flows!R33=0,"",CA_insurance_cash_flows!R33)</f>
        <v/>
      </c>
      <c r="S25" s="694" t="str">
        <f>IF(CA_insurance_cash_flows!S33=0,"",CA_insurance_cash_flows!S33)</f>
        <v/>
      </c>
      <c r="T25" s="694" t="str">
        <f>IF(CA_insurance_cash_flows!T33=0,"",CA_insurance_cash_flows!T33)</f>
        <v/>
      </c>
      <c r="U25" s="694" t="str">
        <f>IF(CA_insurance_cash_flows!U33=0,"",CA_insurance_cash_flows!U33)</f>
        <v/>
      </c>
      <c r="V25" s="694" t="str">
        <f>IF(CA_insurance_cash_flows!V33=0,"",CA_insurance_cash_flows!V33)</f>
        <v/>
      </c>
      <c r="W25" s="694" t="str">
        <f>IF(CA_insurance_cash_flows!W33=0,"",CA_insurance_cash_flows!W33)</f>
        <v/>
      </c>
      <c r="X25" s="694" t="str">
        <f>IF(CA_insurance_cash_flows!X33=0,"",CA_insurance_cash_flows!X33)</f>
        <v/>
      </c>
      <c r="Y25" s="694" t="str">
        <f>IF(CA_insurance_cash_flows!Y33=0,"",CA_insurance_cash_flows!Y33)</f>
        <v/>
      </c>
      <c r="Z25" s="694" t="str">
        <f>IF(CA_insurance_cash_flows!Z33=0,"",CA_insurance_cash_flows!Z33)</f>
        <v/>
      </c>
      <c r="AA25" s="694" t="str">
        <f>IF(CA_insurance_cash_flows!AA33=0,"",CA_insurance_cash_flows!AA33)</f>
        <v/>
      </c>
      <c r="AB25" s="694" t="str">
        <f>IF(CA_insurance_cash_flows!AB33=0,"",CA_insurance_cash_flows!AB33)</f>
        <v/>
      </c>
      <c r="AC25" s="694" t="str">
        <f>IF(CA_insurance_cash_flows!AC33=0,"",CA_insurance_cash_flows!AC33)</f>
        <v/>
      </c>
      <c r="AD25" s="694" t="str">
        <f>IF(CA_insurance_cash_flows!AD33=0,"",CA_insurance_cash_flows!AD33)</f>
        <v/>
      </c>
      <c r="AE25" s="694" t="str">
        <f>IF(CA_insurance_cash_flows!AE33=0,"",CA_insurance_cash_flows!AE33)</f>
        <v/>
      </c>
      <c r="AF25" s="694" t="str">
        <f>IF(CA_insurance_cash_flows!AF33=0,"",CA_insurance_cash_flows!AF33)</f>
        <v/>
      </c>
      <c r="AG25" s="694" t="str">
        <f>IF(CA_insurance_cash_flows!AG33=0,"",CA_insurance_cash_flows!AG33)</f>
        <v/>
      </c>
      <c r="AH25" s="694" t="str">
        <f>IF(CA_insurance_cash_flows!AH33=0,"",CA_insurance_cash_flows!AH33)</f>
        <v/>
      </c>
      <c r="AI25" s="694" t="str">
        <f>IF(CA_insurance_cash_flows!AI33=0,"",CA_insurance_cash_flows!AI33)</f>
        <v/>
      </c>
      <c r="AJ25" s="694" t="str">
        <f>IF(CA_insurance_cash_flows!AJ33=0,"",CA_insurance_cash_flows!AJ33)</f>
        <v/>
      </c>
      <c r="AK25" s="694" t="str">
        <f>IF(CA_insurance_cash_flows!AK33=0,"",CA_insurance_cash_flows!AK33)</f>
        <v/>
      </c>
      <c r="AL25" s="694" t="str">
        <f>IF(CA_insurance_cash_flows!AL33=0,"",CA_insurance_cash_flows!AL33)</f>
        <v/>
      </c>
      <c r="AM25" s="694" t="str">
        <f>IF(CA_insurance_cash_flows!AM33=0,"",CA_insurance_cash_flows!AM33)</f>
        <v/>
      </c>
      <c r="AN25" s="694" t="str">
        <f>IF(CA_insurance_cash_flows!AN33=0,"",CA_insurance_cash_flows!AN33)</f>
        <v/>
      </c>
      <c r="AO25" s="694" t="str">
        <f>IF(CA_insurance_cash_flows!AO33=0,"",CA_insurance_cash_flows!AO33)</f>
        <v/>
      </c>
      <c r="AP25" s="694" t="str">
        <f>IF(CA_insurance_cash_flows!AP33=0,"",CA_insurance_cash_flows!AP33)</f>
        <v/>
      </c>
      <c r="AQ25" s="694" t="str">
        <f>IF(CA_insurance_cash_flows!AQ33=0,"",CA_insurance_cash_flows!AQ33)</f>
        <v/>
      </c>
      <c r="AR25" s="694" t="str">
        <f>IF(CA_insurance_cash_flows!AR33=0,"",CA_insurance_cash_flows!AR33)</f>
        <v/>
      </c>
      <c r="AS25" s="694" t="str">
        <f>IF(CA_insurance_cash_flows!AS33=0,"",CA_insurance_cash_flows!AS33)</f>
        <v/>
      </c>
      <c r="AT25" s="694" t="str">
        <f>IF(CA_insurance_cash_flows!AT33=0,"",CA_insurance_cash_flows!AT33)</f>
        <v/>
      </c>
      <c r="AU25" s="694" t="str">
        <f>IF(CA_insurance_cash_flows!AU33=0,"",CA_insurance_cash_flows!AU33)</f>
        <v/>
      </c>
      <c r="AV25" s="694" t="str">
        <f>IF(CA_insurance_cash_flows!AV33=0,"",CA_insurance_cash_flows!AV33)</f>
        <v/>
      </c>
      <c r="AW25" s="694" t="str">
        <f>IF(CA_insurance_cash_flows!AW33=0,"",CA_insurance_cash_flows!AW33)</f>
        <v/>
      </c>
      <c r="AX25" s="694" t="str">
        <f>IF(CA_insurance_cash_flows!AX33=0,"",CA_insurance_cash_flows!AX33)</f>
        <v/>
      </c>
      <c r="AY25" s="694" t="str">
        <f>IF(CA_insurance_cash_flows!AY33=0,"",CA_insurance_cash_flows!AY33)</f>
        <v/>
      </c>
      <c r="AZ25" s="694" t="str">
        <f>IF(CA_insurance_cash_flows!AZ33=0,"",CA_insurance_cash_flows!AZ33)</f>
        <v/>
      </c>
    </row>
    <row r="26" spans="1:52" ht="14.25" customHeight="1" x14ac:dyDescent="0.2">
      <c r="B26" s="240" t="s">
        <v>199</v>
      </c>
      <c r="C26" s="694" t="str">
        <f>IF(CA_insurance_cash_flows!C34=0,"",CA_insurance_cash_flows!C34)</f>
        <v/>
      </c>
      <c r="D26" s="694" t="str">
        <f>IF(CA_insurance_cash_flows!D34=0,"",CA_insurance_cash_flows!D34)</f>
        <v/>
      </c>
      <c r="E26" s="694" t="str">
        <f>IF(CA_insurance_cash_flows!E34=0,"",CA_insurance_cash_flows!E34)</f>
        <v/>
      </c>
      <c r="F26" s="694" t="str">
        <f>IF(CA_insurance_cash_flows!F34=0,"",CA_insurance_cash_flows!F34)</f>
        <v/>
      </c>
      <c r="G26" s="694" t="str">
        <f>IF(CA_insurance_cash_flows!G34=0,"",CA_insurance_cash_flows!G34)</f>
        <v/>
      </c>
      <c r="H26" s="694" t="str">
        <f>IF(CA_insurance_cash_flows!H34=0,"",CA_insurance_cash_flows!H34)</f>
        <v/>
      </c>
      <c r="I26" s="694" t="str">
        <f>IF(CA_insurance_cash_flows!I34=0,"",CA_insurance_cash_flows!I34)</f>
        <v/>
      </c>
      <c r="J26" s="694" t="str">
        <f>IF(CA_insurance_cash_flows!J34=0,"",CA_insurance_cash_flows!J34)</f>
        <v/>
      </c>
      <c r="K26" s="694" t="str">
        <f>IF(CA_insurance_cash_flows!K34=0,"",CA_insurance_cash_flows!K34)</f>
        <v/>
      </c>
      <c r="L26" s="694" t="str">
        <f>IF(CA_insurance_cash_flows!L34=0,"",CA_insurance_cash_flows!L34)</f>
        <v/>
      </c>
      <c r="M26" s="694" t="str">
        <f>IF(CA_insurance_cash_flows!M34=0,"",CA_insurance_cash_flows!M34)</f>
        <v/>
      </c>
      <c r="N26" s="694" t="str">
        <f>IF(CA_insurance_cash_flows!N34=0,"",CA_insurance_cash_flows!N34)</f>
        <v/>
      </c>
      <c r="O26" s="694" t="str">
        <f>IF(CA_insurance_cash_flows!O34=0,"",CA_insurance_cash_flows!O34)</f>
        <v/>
      </c>
      <c r="P26" s="694" t="str">
        <f>IF(CA_insurance_cash_flows!P34=0,"",CA_insurance_cash_flows!P34)</f>
        <v/>
      </c>
      <c r="Q26" s="694" t="str">
        <f>IF(CA_insurance_cash_flows!Q34=0,"",CA_insurance_cash_flows!Q34)</f>
        <v/>
      </c>
      <c r="R26" s="694" t="str">
        <f>IF(CA_insurance_cash_flows!R34=0,"",CA_insurance_cash_flows!R34)</f>
        <v/>
      </c>
      <c r="S26" s="694" t="str">
        <f>IF(CA_insurance_cash_flows!S34=0,"",CA_insurance_cash_flows!S34)</f>
        <v/>
      </c>
      <c r="T26" s="694" t="str">
        <f>IF(CA_insurance_cash_flows!T34=0,"",CA_insurance_cash_flows!T34)</f>
        <v/>
      </c>
      <c r="U26" s="694" t="str">
        <f>IF(CA_insurance_cash_flows!U34=0,"",CA_insurance_cash_flows!U34)</f>
        <v/>
      </c>
      <c r="V26" s="694" t="str">
        <f>IF(CA_insurance_cash_flows!V34=0,"",CA_insurance_cash_flows!V34)</f>
        <v/>
      </c>
      <c r="W26" s="694" t="str">
        <f>IF(CA_insurance_cash_flows!W34=0,"",CA_insurance_cash_flows!W34)</f>
        <v/>
      </c>
      <c r="X26" s="694" t="str">
        <f>IF(CA_insurance_cash_flows!X34=0,"",CA_insurance_cash_flows!X34)</f>
        <v/>
      </c>
      <c r="Y26" s="694" t="str">
        <f>IF(CA_insurance_cash_flows!Y34=0,"",CA_insurance_cash_flows!Y34)</f>
        <v/>
      </c>
      <c r="Z26" s="694" t="str">
        <f>IF(CA_insurance_cash_flows!Z34=0,"",CA_insurance_cash_flows!Z34)</f>
        <v/>
      </c>
      <c r="AA26" s="694" t="str">
        <f>IF(CA_insurance_cash_flows!AA34=0,"",CA_insurance_cash_flows!AA34)</f>
        <v/>
      </c>
      <c r="AB26" s="694" t="str">
        <f>IF(CA_insurance_cash_flows!AB34=0,"",CA_insurance_cash_flows!AB34)</f>
        <v/>
      </c>
      <c r="AC26" s="694" t="str">
        <f>IF(CA_insurance_cash_flows!AC34=0,"",CA_insurance_cash_flows!AC34)</f>
        <v/>
      </c>
      <c r="AD26" s="694" t="str">
        <f>IF(CA_insurance_cash_flows!AD34=0,"",CA_insurance_cash_flows!AD34)</f>
        <v/>
      </c>
      <c r="AE26" s="694" t="str">
        <f>IF(CA_insurance_cash_flows!AE34=0,"",CA_insurance_cash_flows!AE34)</f>
        <v/>
      </c>
      <c r="AF26" s="694" t="str">
        <f>IF(CA_insurance_cash_flows!AF34=0,"",CA_insurance_cash_flows!AF34)</f>
        <v/>
      </c>
      <c r="AG26" s="694" t="str">
        <f>IF(CA_insurance_cash_flows!AG34=0,"",CA_insurance_cash_flows!AG34)</f>
        <v/>
      </c>
      <c r="AH26" s="694" t="str">
        <f>IF(CA_insurance_cash_flows!AH34=0,"",CA_insurance_cash_flows!AH34)</f>
        <v/>
      </c>
      <c r="AI26" s="694" t="str">
        <f>IF(CA_insurance_cash_flows!AI34=0,"",CA_insurance_cash_flows!AI34)</f>
        <v/>
      </c>
      <c r="AJ26" s="694" t="str">
        <f>IF(CA_insurance_cash_flows!AJ34=0,"",CA_insurance_cash_flows!AJ34)</f>
        <v/>
      </c>
      <c r="AK26" s="694" t="str">
        <f>IF(CA_insurance_cash_flows!AK34=0,"",CA_insurance_cash_flows!AK34)</f>
        <v/>
      </c>
      <c r="AL26" s="694" t="str">
        <f>IF(CA_insurance_cash_flows!AL34=0,"",CA_insurance_cash_flows!AL34)</f>
        <v/>
      </c>
      <c r="AM26" s="694" t="str">
        <f>IF(CA_insurance_cash_flows!AM34=0,"",CA_insurance_cash_flows!AM34)</f>
        <v/>
      </c>
      <c r="AN26" s="694" t="str">
        <f>IF(CA_insurance_cash_flows!AN34=0,"",CA_insurance_cash_flows!AN34)</f>
        <v/>
      </c>
      <c r="AO26" s="694" t="str">
        <f>IF(CA_insurance_cash_flows!AO34=0,"",CA_insurance_cash_flows!AO34)</f>
        <v/>
      </c>
      <c r="AP26" s="694" t="str">
        <f>IF(CA_insurance_cash_flows!AP34=0,"",CA_insurance_cash_flows!AP34)</f>
        <v/>
      </c>
      <c r="AQ26" s="694" t="str">
        <f>IF(CA_insurance_cash_flows!AQ34=0,"",CA_insurance_cash_flows!AQ34)</f>
        <v/>
      </c>
      <c r="AR26" s="694" t="str">
        <f>IF(CA_insurance_cash_flows!AR34=0,"",CA_insurance_cash_flows!AR34)</f>
        <v/>
      </c>
      <c r="AS26" s="694" t="str">
        <f>IF(CA_insurance_cash_flows!AS34=0,"",CA_insurance_cash_flows!AS34)</f>
        <v/>
      </c>
      <c r="AT26" s="694" t="str">
        <f>IF(CA_insurance_cash_flows!AT34=0,"",CA_insurance_cash_flows!AT34)</f>
        <v/>
      </c>
      <c r="AU26" s="694" t="str">
        <f>IF(CA_insurance_cash_flows!AU34=0,"",CA_insurance_cash_flows!AU34)</f>
        <v/>
      </c>
      <c r="AV26" s="694" t="str">
        <f>IF(CA_insurance_cash_flows!AV34=0,"",CA_insurance_cash_flows!AV34)</f>
        <v/>
      </c>
      <c r="AW26" s="694" t="str">
        <f>IF(CA_insurance_cash_flows!AW34=0,"",CA_insurance_cash_flows!AW34)</f>
        <v/>
      </c>
      <c r="AX26" s="694" t="str">
        <f>IF(CA_insurance_cash_flows!AX34=0,"",CA_insurance_cash_flows!AX34)</f>
        <v/>
      </c>
      <c r="AY26" s="694" t="str">
        <f>IF(CA_insurance_cash_flows!AY34=0,"",CA_insurance_cash_flows!AY34)</f>
        <v/>
      </c>
      <c r="AZ26" s="694" t="str">
        <f>IF(CA_insurance_cash_flows!AZ34=0,"",CA_insurance_cash_flows!AZ34)</f>
        <v/>
      </c>
    </row>
    <row r="27" spans="1:52" ht="14.25" customHeight="1" x14ac:dyDescent="0.2">
      <c r="B27" s="240" t="s">
        <v>200</v>
      </c>
      <c r="C27" s="696" t="str">
        <f>IF(CA_insurance_cash_flows!C35=0,"",CA_insurance_cash_flows!C35)</f>
        <v/>
      </c>
      <c r="D27" s="696" t="str">
        <f>IF(CA_insurance_cash_flows!D35=0,"",CA_insurance_cash_flows!D35)</f>
        <v/>
      </c>
      <c r="E27" s="696" t="str">
        <f>IF(CA_insurance_cash_flows!E35=0,"",CA_insurance_cash_flows!E35)</f>
        <v/>
      </c>
      <c r="F27" s="696" t="str">
        <f>IF(CA_insurance_cash_flows!F35=0,"",CA_insurance_cash_flows!F35)</f>
        <v/>
      </c>
      <c r="G27" s="696" t="str">
        <f>IF(CA_insurance_cash_flows!G35=0,"",CA_insurance_cash_flows!G35)</f>
        <v/>
      </c>
      <c r="H27" s="696" t="str">
        <f>IF(CA_insurance_cash_flows!H35=0,"",CA_insurance_cash_flows!H35)</f>
        <v/>
      </c>
      <c r="I27" s="696" t="str">
        <f>IF(CA_insurance_cash_flows!I35=0,"",CA_insurance_cash_flows!I35)</f>
        <v/>
      </c>
      <c r="J27" s="696" t="str">
        <f>IF(CA_insurance_cash_flows!J35=0,"",CA_insurance_cash_flows!J35)</f>
        <v/>
      </c>
      <c r="K27" s="696" t="str">
        <f>IF(CA_insurance_cash_flows!K35=0,"",CA_insurance_cash_flows!K35)</f>
        <v/>
      </c>
      <c r="L27" s="696" t="str">
        <f>IF(CA_insurance_cash_flows!L35=0,"",CA_insurance_cash_flows!L35)</f>
        <v/>
      </c>
      <c r="M27" s="696" t="str">
        <f>IF(CA_insurance_cash_flows!M35=0,"",CA_insurance_cash_flows!M35)</f>
        <v/>
      </c>
      <c r="N27" s="696" t="str">
        <f>IF(CA_insurance_cash_flows!N35=0,"",CA_insurance_cash_flows!N35)</f>
        <v/>
      </c>
      <c r="O27" s="696" t="str">
        <f>IF(CA_insurance_cash_flows!O35=0,"",CA_insurance_cash_flows!O35)</f>
        <v/>
      </c>
      <c r="P27" s="696" t="str">
        <f>IF(CA_insurance_cash_flows!P35=0,"",CA_insurance_cash_flows!P35)</f>
        <v/>
      </c>
      <c r="Q27" s="696" t="str">
        <f>IF(CA_insurance_cash_flows!Q35=0,"",CA_insurance_cash_flows!Q35)</f>
        <v/>
      </c>
      <c r="R27" s="696" t="str">
        <f>IF(CA_insurance_cash_flows!R35=0,"",CA_insurance_cash_flows!R35)</f>
        <v/>
      </c>
      <c r="S27" s="696" t="str">
        <f>IF(CA_insurance_cash_flows!S35=0,"",CA_insurance_cash_flows!S35)</f>
        <v/>
      </c>
      <c r="T27" s="696" t="str">
        <f>IF(CA_insurance_cash_flows!T35=0,"",CA_insurance_cash_flows!T35)</f>
        <v/>
      </c>
      <c r="U27" s="696" t="str">
        <f>IF(CA_insurance_cash_flows!U35=0,"",CA_insurance_cash_flows!U35)</f>
        <v/>
      </c>
      <c r="V27" s="696" t="str">
        <f>IF(CA_insurance_cash_flows!V35=0,"",CA_insurance_cash_flows!V35)</f>
        <v/>
      </c>
      <c r="W27" s="696" t="str">
        <f>IF(CA_insurance_cash_flows!W35=0,"",CA_insurance_cash_flows!W35)</f>
        <v/>
      </c>
      <c r="X27" s="696" t="str">
        <f>IF(CA_insurance_cash_flows!X35=0,"",CA_insurance_cash_flows!X35)</f>
        <v/>
      </c>
      <c r="Y27" s="696" t="str">
        <f>IF(CA_insurance_cash_flows!Y35=0,"",CA_insurance_cash_flows!Y35)</f>
        <v/>
      </c>
      <c r="Z27" s="696" t="str">
        <f>IF(CA_insurance_cash_flows!Z35=0,"",CA_insurance_cash_flows!Z35)</f>
        <v/>
      </c>
      <c r="AA27" s="696" t="str">
        <f>IF(CA_insurance_cash_flows!AA35=0,"",CA_insurance_cash_flows!AA35)</f>
        <v/>
      </c>
      <c r="AB27" s="696" t="str">
        <f>IF(CA_insurance_cash_flows!AB35=0,"",CA_insurance_cash_flows!AB35)</f>
        <v/>
      </c>
      <c r="AC27" s="696" t="str">
        <f>IF(CA_insurance_cash_flows!AC35=0,"",CA_insurance_cash_flows!AC35)</f>
        <v/>
      </c>
      <c r="AD27" s="696" t="str">
        <f>IF(CA_insurance_cash_flows!AD35=0,"",CA_insurance_cash_flows!AD35)</f>
        <v/>
      </c>
      <c r="AE27" s="696" t="str">
        <f>IF(CA_insurance_cash_flows!AE35=0,"",CA_insurance_cash_flows!AE35)</f>
        <v/>
      </c>
      <c r="AF27" s="696" t="str">
        <f>IF(CA_insurance_cash_flows!AF35=0,"",CA_insurance_cash_flows!AF35)</f>
        <v/>
      </c>
      <c r="AG27" s="696" t="str">
        <f>IF(CA_insurance_cash_flows!AG35=0,"",CA_insurance_cash_flows!AG35)</f>
        <v/>
      </c>
      <c r="AH27" s="696" t="str">
        <f>IF(CA_insurance_cash_flows!AH35=0,"",CA_insurance_cash_flows!AH35)</f>
        <v/>
      </c>
      <c r="AI27" s="696" t="str">
        <f>IF(CA_insurance_cash_flows!AI35=0,"",CA_insurance_cash_flows!AI35)</f>
        <v/>
      </c>
      <c r="AJ27" s="696" t="str">
        <f>IF(CA_insurance_cash_flows!AJ35=0,"",CA_insurance_cash_flows!AJ35)</f>
        <v/>
      </c>
      <c r="AK27" s="696" t="str">
        <f>IF(CA_insurance_cash_flows!AK35=0,"",CA_insurance_cash_flows!AK35)</f>
        <v/>
      </c>
      <c r="AL27" s="696" t="str">
        <f>IF(CA_insurance_cash_flows!AL35=0,"",CA_insurance_cash_flows!AL35)</f>
        <v/>
      </c>
      <c r="AM27" s="696" t="str">
        <f>IF(CA_insurance_cash_flows!AM35=0,"",CA_insurance_cash_flows!AM35)</f>
        <v/>
      </c>
      <c r="AN27" s="696" t="str">
        <f>IF(CA_insurance_cash_flows!AN35=0,"",CA_insurance_cash_flows!AN35)</f>
        <v/>
      </c>
      <c r="AO27" s="696" t="str">
        <f>IF(CA_insurance_cash_flows!AO35=0,"",CA_insurance_cash_flows!AO35)</f>
        <v/>
      </c>
      <c r="AP27" s="696" t="str">
        <f>IF(CA_insurance_cash_flows!AP35=0,"",CA_insurance_cash_flows!AP35)</f>
        <v/>
      </c>
      <c r="AQ27" s="696" t="str">
        <f>IF(CA_insurance_cash_flows!AQ35=0,"",CA_insurance_cash_flows!AQ35)</f>
        <v/>
      </c>
      <c r="AR27" s="696" t="str">
        <f>IF(CA_insurance_cash_flows!AR35=0,"",CA_insurance_cash_flows!AR35)</f>
        <v/>
      </c>
      <c r="AS27" s="696" t="str">
        <f>IF(CA_insurance_cash_flows!AS35=0,"",CA_insurance_cash_flows!AS35)</f>
        <v/>
      </c>
      <c r="AT27" s="696" t="str">
        <f>IF(CA_insurance_cash_flows!AT35=0,"",CA_insurance_cash_flows!AT35)</f>
        <v/>
      </c>
      <c r="AU27" s="696" t="str">
        <f>IF(CA_insurance_cash_flows!AU35=0,"",CA_insurance_cash_flows!AU35)</f>
        <v/>
      </c>
      <c r="AV27" s="696" t="str">
        <f>IF(CA_insurance_cash_flows!AV35=0,"",CA_insurance_cash_flows!AV35)</f>
        <v/>
      </c>
      <c r="AW27" s="696" t="str">
        <f>IF(CA_insurance_cash_flows!AW35=0,"",CA_insurance_cash_flows!AW35)</f>
        <v/>
      </c>
      <c r="AX27" s="696" t="str">
        <f>IF(CA_insurance_cash_flows!AX35=0,"",CA_insurance_cash_flows!AX35)</f>
        <v/>
      </c>
      <c r="AY27" s="696" t="str">
        <f>IF(CA_insurance_cash_flows!AY35=0,"",CA_insurance_cash_flows!AY35)</f>
        <v/>
      </c>
      <c r="AZ27" s="696" t="str">
        <f>IF(CA_insurance_cash_flows!AZ35=0,"",CA_insurance_cash_flows!AZ35)</f>
        <v/>
      </c>
    </row>
    <row r="28" spans="1:52" ht="14.25" customHeight="1" x14ac:dyDescent="0.2">
      <c r="B28" s="693" t="s">
        <v>201</v>
      </c>
      <c r="C28" s="697" t="str">
        <f>IF(CA_insurance_cash_flows!C36=0,"",CA_insurance_cash_flows!C36)</f>
        <v/>
      </c>
      <c r="D28" s="697" t="str">
        <f>IF(CA_insurance_cash_flows!D36=0,"",CA_insurance_cash_flows!D36)</f>
        <v/>
      </c>
      <c r="E28" s="697" t="str">
        <f>IF(CA_insurance_cash_flows!E36=0,"",CA_insurance_cash_flows!E36)</f>
        <v/>
      </c>
      <c r="F28" s="697" t="str">
        <f>IF(CA_insurance_cash_flows!F36=0,"",CA_insurance_cash_flows!F36)</f>
        <v/>
      </c>
      <c r="G28" s="697" t="str">
        <f>IF(CA_insurance_cash_flows!G36=0,"",CA_insurance_cash_flows!G36)</f>
        <v/>
      </c>
      <c r="H28" s="697" t="str">
        <f>IF(CA_insurance_cash_flows!H36=0,"",CA_insurance_cash_flows!H36)</f>
        <v/>
      </c>
      <c r="I28" s="697" t="str">
        <f>IF(CA_insurance_cash_flows!I36=0,"",CA_insurance_cash_flows!I36)</f>
        <v/>
      </c>
      <c r="J28" s="697" t="str">
        <f>IF(CA_insurance_cash_flows!J36=0,"",CA_insurance_cash_flows!J36)</f>
        <v/>
      </c>
      <c r="K28" s="697" t="str">
        <f>IF(CA_insurance_cash_flows!K36=0,"",CA_insurance_cash_flows!K36)</f>
        <v/>
      </c>
      <c r="L28" s="697" t="str">
        <f>IF(CA_insurance_cash_flows!L36=0,"",CA_insurance_cash_flows!L36)</f>
        <v/>
      </c>
      <c r="M28" s="697" t="str">
        <f>IF(CA_insurance_cash_flows!M36=0,"",CA_insurance_cash_flows!M36)</f>
        <v/>
      </c>
      <c r="N28" s="697" t="str">
        <f>IF(CA_insurance_cash_flows!N36=0,"",CA_insurance_cash_flows!N36)</f>
        <v/>
      </c>
      <c r="O28" s="697" t="str">
        <f>IF(CA_insurance_cash_flows!O36=0,"",CA_insurance_cash_flows!O36)</f>
        <v/>
      </c>
      <c r="P28" s="697" t="str">
        <f>IF(CA_insurance_cash_flows!P36=0,"",CA_insurance_cash_flows!P36)</f>
        <v/>
      </c>
      <c r="Q28" s="697" t="str">
        <f>IF(CA_insurance_cash_flows!Q36=0,"",CA_insurance_cash_flows!Q36)</f>
        <v/>
      </c>
      <c r="R28" s="697" t="str">
        <f>IF(CA_insurance_cash_flows!R36=0,"",CA_insurance_cash_flows!R36)</f>
        <v/>
      </c>
      <c r="S28" s="697" t="str">
        <f>IF(CA_insurance_cash_flows!S36=0,"",CA_insurance_cash_flows!S36)</f>
        <v/>
      </c>
      <c r="T28" s="697" t="str">
        <f>IF(CA_insurance_cash_flows!T36=0,"",CA_insurance_cash_flows!T36)</f>
        <v/>
      </c>
      <c r="U28" s="697" t="str">
        <f>IF(CA_insurance_cash_flows!U36=0,"",CA_insurance_cash_flows!U36)</f>
        <v/>
      </c>
      <c r="V28" s="697" t="str">
        <f>IF(CA_insurance_cash_flows!V36=0,"",CA_insurance_cash_flows!V36)</f>
        <v/>
      </c>
      <c r="W28" s="697" t="str">
        <f>IF(CA_insurance_cash_flows!W36=0,"",CA_insurance_cash_flows!W36)</f>
        <v/>
      </c>
      <c r="X28" s="697" t="str">
        <f>IF(CA_insurance_cash_flows!X36=0,"",CA_insurance_cash_flows!X36)</f>
        <v/>
      </c>
      <c r="Y28" s="697" t="str">
        <f>IF(CA_insurance_cash_flows!Y36=0,"",CA_insurance_cash_flows!Y36)</f>
        <v/>
      </c>
      <c r="Z28" s="697" t="str">
        <f>IF(CA_insurance_cash_flows!Z36=0,"",CA_insurance_cash_flows!Z36)</f>
        <v/>
      </c>
      <c r="AA28" s="697" t="str">
        <f>IF(CA_insurance_cash_flows!AA36=0,"",CA_insurance_cash_flows!AA36)</f>
        <v/>
      </c>
      <c r="AB28" s="697" t="str">
        <f>IF(CA_insurance_cash_flows!AB36=0,"",CA_insurance_cash_flows!AB36)</f>
        <v/>
      </c>
      <c r="AC28" s="697" t="str">
        <f>IF(CA_insurance_cash_flows!AC36=0,"",CA_insurance_cash_flows!AC36)</f>
        <v/>
      </c>
      <c r="AD28" s="697" t="str">
        <f>IF(CA_insurance_cash_flows!AD36=0,"",CA_insurance_cash_flows!AD36)</f>
        <v/>
      </c>
      <c r="AE28" s="697" t="str">
        <f>IF(CA_insurance_cash_flows!AE36=0,"",CA_insurance_cash_flows!AE36)</f>
        <v/>
      </c>
      <c r="AF28" s="697" t="str">
        <f>IF(CA_insurance_cash_flows!AF36=0,"",CA_insurance_cash_flows!AF36)</f>
        <v/>
      </c>
      <c r="AG28" s="697" t="str">
        <f>IF(CA_insurance_cash_flows!AG36=0,"",CA_insurance_cash_flows!AG36)</f>
        <v/>
      </c>
      <c r="AH28" s="697" t="str">
        <f>IF(CA_insurance_cash_flows!AH36=0,"",CA_insurance_cash_flows!AH36)</f>
        <v/>
      </c>
      <c r="AI28" s="697" t="str">
        <f>IF(CA_insurance_cash_flows!AI36=0,"",CA_insurance_cash_flows!AI36)</f>
        <v/>
      </c>
      <c r="AJ28" s="697" t="str">
        <f>IF(CA_insurance_cash_flows!AJ36=0,"",CA_insurance_cash_flows!AJ36)</f>
        <v/>
      </c>
      <c r="AK28" s="697" t="str">
        <f>IF(CA_insurance_cash_flows!AK36=0,"",CA_insurance_cash_flows!AK36)</f>
        <v/>
      </c>
      <c r="AL28" s="697" t="str">
        <f>IF(CA_insurance_cash_flows!AL36=0,"",CA_insurance_cash_flows!AL36)</f>
        <v/>
      </c>
      <c r="AM28" s="697" t="str">
        <f>IF(CA_insurance_cash_flows!AM36=0,"",CA_insurance_cash_flows!AM36)</f>
        <v/>
      </c>
      <c r="AN28" s="697" t="str">
        <f>IF(CA_insurance_cash_flows!AN36=0,"",CA_insurance_cash_flows!AN36)</f>
        <v/>
      </c>
      <c r="AO28" s="697" t="str">
        <f>IF(CA_insurance_cash_flows!AO36=0,"",CA_insurance_cash_flows!AO36)</f>
        <v/>
      </c>
      <c r="AP28" s="697" t="str">
        <f>IF(CA_insurance_cash_flows!AP36=0,"",CA_insurance_cash_flows!AP36)</f>
        <v/>
      </c>
      <c r="AQ28" s="697" t="str">
        <f>IF(CA_insurance_cash_flows!AQ36=0,"",CA_insurance_cash_flows!AQ36)</f>
        <v/>
      </c>
      <c r="AR28" s="697" t="str">
        <f>IF(CA_insurance_cash_flows!AR36=0,"",CA_insurance_cash_flows!AR36)</f>
        <v/>
      </c>
      <c r="AS28" s="697" t="str">
        <f>IF(CA_insurance_cash_flows!AS36=0,"",CA_insurance_cash_flows!AS36)</f>
        <v/>
      </c>
      <c r="AT28" s="697" t="str">
        <f>IF(CA_insurance_cash_flows!AT36=0,"",CA_insurance_cash_flows!AT36)</f>
        <v/>
      </c>
      <c r="AU28" s="697" t="str">
        <f>IF(CA_insurance_cash_flows!AU36=0,"",CA_insurance_cash_flows!AU36)</f>
        <v/>
      </c>
      <c r="AV28" s="697" t="str">
        <f>IF(CA_insurance_cash_flows!AV36=0,"",CA_insurance_cash_flows!AV36)</f>
        <v/>
      </c>
      <c r="AW28" s="697" t="str">
        <f>IF(CA_insurance_cash_flows!AW36=0,"",CA_insurance_cash_flows!AW36)</f>
        <v/>
      </c>
      <c r="AX28" s="697" t="str">
        <f>IF(CA_insurance_cash_flows!AX36=0,"",CA_insurance_cash_flows!AX36)</f>
        <v/>
      </c>
      <c r="AY28" s="697" t="str">
        <f>IF(CA_insurance_cash_flows!AY36=0,"",CA_insurance_cash_flows!AY36)</f>
        <v/>
      </c>
      <c r="AZ28" s="697" t="str">
        <f>IF(CA_insurance_cash_flows!AZ36=0,"",CA_insurance_cash_flows!AZ36)</f>
        <v/>
      </c>
    </row>
    <row r="29" spans="1:52" ht="14.25" customHeight="1" x14ac:dyDescent="0.2"/>
    <row r="30" spans="1:52" ht="14.25" customHeight="1" x14ac:dyDescent="0.2"/>
    <row r="31" spans="1:52" s="691" customFormat="1" ht="16.5" customHeight="1" x14ac:dyDescent="0.2">
      <c r="A31" s="482">
        <v>3</v>
      </c>
      <c r="B31" s="482" t="s">
        <v>196</v>
      </c>
    </row>
    <row r="32" spans="1:52" ht="16.5" customHeight="1" x14ac:dyDescent="0.2">
      <c r="A32" s="50"/>
      <c r="B32" s="50"/>
      <c r="L32" s="5"/>
      <c r="M32" s="5"/>
      <c r="N32" s="5"/>
      <c r="O32" s="5"/>
      <c r="P32" s="5"/>
      <c r="Q32" s="5"/>
      <c r="R32" s="5"/>
      <c r="S32" s="5"/>
      <c r="T32" s="5"/>
    </row>
    <row r="33" spans="1:25" s="137" customFormat="1" ht="16.5" customHeight="1" x14ac:dyDescent="0.2">
      <c r="A33" s="50"/>
      <c r="B33" s="698" t="s">
        <v>611</v>
      </c>
      <c r="V33" s="699"/>
    </row>
    <row r="34" spans="1:25" ht="14.25" customHeight="1" x14ac:dyDescent="0.2">
      <c r="B34" s="699"/>
      <c r="C34" s="5"/>
      <c r="D34" s="5"/>
      <c r="E34" s="5"/>
      <c r="F34" s="5"/>
      <c r="G34" s="5"/>
      <c r="H34" s="5"/>
      <c r="I34" s="5"/>
      <c r="J34" s="5"/>
      <c r="K34" s="5"/>
      <c r="L34" s="5"/>
      <c r="M34" s="5"/>
      <c r="N34" s="5"/>
      <c r="O34" s="5"/>
      <c r="V34" s="713"/>
    </row>
    <row r="35" spans="1:25" s="9" customFormat="1" ht="20.100000000000001" customHeight="1" x14ac:dyDescent="0.2">
      <c r="B35" s="50"/>
      <c r="C35" s="51"/>
      <c r="D35" s="51"/>
      <c r="E35" s="51"/>
      <c r="F35" s="51"/>
      <c r="G35" s="51"/>
      <c r="H35" s="51"/>
      <c r="I35" s="51"/>
      <c r="J35" s="45"/>
      <c r="K35" s="45"/>
      <c r="L35" s="45"/>
      <c r="M35" s="45"/>
      <c r="N35" s="45"/>
      <c r="O35" s="45"/>
      <c r="P35" s="45"/>
      <c r="R35" s="51"/>
      <c r="S35" s="45"/>
      <c r="T35" s="45"/>
      <c r="V35" s="709"/>
      <c r="W35" s="709"/>
      <c r="X35" s="709"/>
    </row>
    <row r="36" spans="1:25" ht="30.75" customHeight="1" x14ac:dyDescent="0.2">
      <c r="B36" s="344" t="s">
        <v>22</v>
      </c>
      <c r="C36" s="43"/>
      <c r="D36" s="1106" t="s">
        <v>10</v>
      </c>
      <c r="E36" s="1106"/>
      <c r="F36" s="1107" t="s">
        <v>202</v>
      </c>
      <c r="G36" s="1108"/>
      <c r="H36" s="1108"/>
      <c r="I36" s="1108"/>
      <c r="J36" s="1108"/>
      <c r="K36" s="1108"/>
      <c r="L36" s="1108"/>
      <c r="M36" s="1108"/>
      <c r="N36" s="1108"/>
      <c r="O36" s="1108"/>
      <c r="P36" s="1109"/>
      <c r="R36" s="1110" t="s">
        <v>23</v>
      </c>
      <c r="S36" s="1111" t="e">
        <v>#NAME?</v>
      </c>
      <c r="T36" s="1112" t="e">
        <v>#NAME?</v>
      </c>
      <c r="V36" s="1105" t="s">
        <v>588</v>
      </c>
      <c r="W36" s="1105"/>
      <c r="X36" s="1105"/>
      <c r="Y36" s="822"/>
    </row>
    <row r="37" spans="1:25" ht="14.25" customHeight="1" x14ac:dyDescent="0.2">
      <c r="B37" s="21"/>
      <c r="C37" s="21"/>
      <c r="D37" s="1113"/>
      <c r="E37" s="1113"/>
      <c r="F37" s="1114" t="s">
        <v>424</v>
      </c>
      <c r="G37" s="1114"/>
      <c r="H37" s="1114"/>
      <c r="I37" s="1115" t="s">
        <v>425</v>
      </c>
      <c r="J37" s="1116"/>
      <c r="K37" s="1117"/>
      <c r="L37" s="1115" t="s">
        <v>21</v>
      </c>
      <c r="M37" s="1116"/>
      <c r="N37" s="1116"/>
      <c r="O37" s="1116"/>
      <c r="P37" s="1116"/>
      <c r="R37" s="345"/>
      <c r="S37" s="346"/>
      <c r="T37" s="346"/>
      <c r="V37" s="712" t="s">
        <v>429</v>
      </c>
      <c r="W37" s="21"/>
      <c r="X37" s="21"/>
      <c r="Y37" s="44"/>
    </row>
    <row r="38" spans="1:25" ht="66" customHeight="1" x14ac:dyDescent="0.2">
      <c r="B38" s="28" t="s">
        <v>339</v>
      </c>
      <c r="C38" s="29" t="s">
        <v>296</v>
      </c>
      <c r="D38" s="29" t="s">
        <v>168</v>
      </c>
      <c r="E38" s="29" t="s">
        <v>156</v>
      </c>
      <c r="F38" s="29" t="s">
        <v>169</v>
      </c>
      <c r="G38" s="29" t="s">
        <v>422</v>
      </c>
      <c r="H38" s="29" t="s">
        <v>170</v>
      </c>
      <c r="I38" s="29" t="s">
        <v>169</v>
      </c>
      <c r="J38" s="29" t="s">
        <v>171</v>
      </c>
      <c r="K38" s="29" t="s">
        <v>172</v>
      </c>
      <c r="L38" s="29" t="s">
        <v>16</v>
      </c>
      <c r="M38" s="29" t="s">
        <v>17</v>
      </c>
      <c r="N38" s="29" t="s">
        <v>19</v>
      </c>
      <c r="O38" s="29" t="s">
        <v>20</v>
      </c>
      <c r="P38" s="347" t="s">
        <v>423</v>
      </c>
      <c r="R38" s="700" t="s">
        <v>336</v>
      </c>
      <c r="S38" s="701" t="s">
        <v>24</v>
      </c>
      <c r="T38" s="702" t="s">
        <v>7</v>
      </c>
      <c r="V38" s="710" t="s">
        <v>447</v>
      </c>
      <c r="W38" s="710" t="s">
        <v>448</v>
      </c>
      <c r="X38" s="711" t="s">
        <v>449</v>
      </c>
      <c r="Y38" s="823"/>
    </row>
    <row r="39" spans="1:25" ht="14.25" customHeight="1" x14ac:dyDescent="0.2">
      <c r="B39" s="704" t="str">
        <f>CA_premium_risk!B11&amp;""</f>
        <v/>
      </c>
      <c r="C39" s="704" t="str">
        <f>CA_premium_risk!F11&amp;""</f>
        <v/>
      </c>
      <c r="D39" s="718" t="str">
        <f>IF(ISBLANK(CA_premium_risk!G11),"",CA_premium_risk!G11*CA_to_million)</f>
        <v/>
      </c>
      <c r="E39" s="718" t="str">
        <f>IF(ISBLANK(CA_premium_risk!H11),"",CA_premium_risk!H11*CA_to_million)</f>
        <v/>
      </c>
      <c r="F39" s="721" t="str">
        <f>IF(ISBLANK(CA_premium_risk!J11),"",IF(CA_premium_risk!J11&gt;CA_CY_frequency_threshold,1,CA_premium_risk!J11))</f>
        <v/>
      </c>
      <c r="G39" s="718" t="str">
        <f>IF(ISBLANK(CA_premium_risk!K11),"",IF(CA_premium_risk!J11&gt;CA_CY_frequency_threshold,CA_premium_risk!J11*CA_premium_risk!K11*CA_to_million,CA_premium_risk!K11*CA_to_million))</f>
        <v/>
      </c>
      <c r="H39" s="718" t="str">
        <f>IF(ISBLANK(CA_premium_risk!L11),"",IF(CA_premium_risk!J11&gt;CA_CY_frequency_threshold,SQRT(CA_premium_risk!J11)*CA_premium_risk!L11*CA_to_million,CA_premium_risk!L11*CA_to_million))</f>
        <v/>
      </c>
      <c r="I39" s="721" t="str">
        <f>IF(ISBLANK(CA_premium_risk!M11),"",CA_premium_risk!M11)</f>
        <v/>
      </c>
      <c r="J39" s="718" t="str">
        <f>IF(ISBLANK(CA_premium_risk!N11),"",CA_premium_risk!N11*CA_to_million)</f>
        <v/>
      </c>
      <c r="K39" s="721" t="str">
        <f>IF(ISBLANK(CA_premium_risk!O11),"",CA_premium_risk!O11)</f>
        <v/>
      </c>
      <c r="L39" s="718" t="str">
        <f>IF(ISBLANK(CA_premium_risk!Q11),"",CA_premium_risk!Q11*CA_to_million)</f>
        <v/>
      </c>
      <c r="M39" s="718" t="str">
        <f>IF(ISBLANK(CA_premium_risk!R11),"",CA_premium_risk!R11*CA_to_million)</f>
        <v/>
      </c>
      <c r="N39" s="718" t="str">
        <f>IF(ISBLANK(CA_premium_risk!S11),"",CA_premium_risk!S11*CA_to_million)</f>
        <v/>
      </c>
      <c r="O39" s="718" t="str">
        <f>IF(ISBLANK(CA_premium_risk!T11),"",CA_premium_risk!T11*CA_to_million)</f>
        <v/>
      </c>
      <c r="P39" s="718" t="str">
        <f>IF(ISBLANK(CA_premium_risk!U11),"",CA_premium_risk!U11)</f>
        <v/>
      </c>
      <c r="R39" s="707" t="str">
        <f>CA_reserve_risk!B44</f>
        <v>All PY parameter segments</v>
      </c>
      <c r="S39" s="774">
        <f>CA_reserve_risk!E9*CA_to_million</f>
        <v>0</v>
      </c>
      <c r="T39" s="774">
        <f>CA_reserve_risk!G9</f>
        <v>0</v>
      </c>
      <c r="V39" s="749" t="str">
        <f>CA_IE3_risk!B17</f>
        <v>S1 only</v>
      </c>
      <c r="W39" s="755">
        <f>-CA_IE3_risk!K17*CA_to_million</f>
        <v>0</v>
      </c>
      <c r="X39" s="750">
        <f>CA_IE3_risk!G17</f>
        <v>0</v>
      </c>
      <c r="Y39" s="196"/>
    </row>
    <row r="40" spans="1:25" ht="14.25" customHeight="1" x14ac:dyDescent="0.2">
      <c r="B40" s="705" t="str">
        <f>CA_premium_risk!B12&amp;""</f>
        <v/>
      </c>
      <c r="C40" s="705" t="str">
        <f>CA_premium_risk!F12&amp;""</f>
        <v/>
      </c>
      <c r="D40" s="719" t="str">
        <f>IF(ISBLANK(CA_premium_risk!G12),"",CA_premium_risk!G12*CA_to_million)</f>
        <v/>
      </c>
      <c r="E40" s="719" t="str">
        <f>IF(ISBLANK(CA_premium_risk!H12),"",CA_premium_risk!H12*CA_to_million)</f>
        <v/>
      </c>
      <c r="F40" s="722" t="str">
        <f>IF(ISBLANK(CA_premium_risk!J12),"",IF(CA_premium_risk!J12&gt;CA_CY_frequency_threshold,1,CA_premium_risk!J12))</f>
        <v/>
      </c>
      <c r="G40" s="719" t="str">
        <f>IF(ISBLANK(CA_premium_risk!K12),"",IF(CA_premium_risk!J12&gt;CA_CY_frequency_threshold,CA_premium_risk!J12*CA_premium_risk!K12*CA_to_million,CA_premium_risk!K12*CA_to_million))</f>
        <v/>
      </c>
      <c r="H40" s="719" t="str">
        <f>IF(ISBLANK(CA_premium_risk!L12),"",IF(CA_premium_risk!J12&gt;CA_CY_frequency_threshold,SQRT(CA_premium_risk!J12)*CA_premium_risk!L12*CA_to_million,CA_premium_risk!L12*CA_to_million))</f>
        <v/>
      </c>
      <c r="I40" s="722" t="str">
        <f>IF(ISBLANK(CA_premium_risk!M12),"",CA_premium_risk!M12)</f>
        <v/>
      </c>
      <c r="J40" s="719" t="str">
        <f>IF(ISBLANK(CA_premium_risk!N12),"",CA_premium_risk!N12*CA_to_million)</f>
        <v/>
      </c>
      <c r="K40" s="722" t="str">
        <f>IF(ISBLANK(CA_premium_risk!O12),"",CA_premium_risk!O12)</f>
        <v/>
      </c>
      <c r="L40" s="719" t="str">
        <f>IF(ISBLANK(CA_premium_risk!Q12),"",CA_premium_risk!Q12*CA_to_million)</f>
        <v/>
      </c>
      <c r="M40" s="719" t="str">
        <f>IF(ISBLANK(CA_premium_risk!R12),"",CA_premium_risk!R12*CA_to_million)</f>
        <v/>
      </c>
      <c r="N40" s="719" t="str">
        <f>IF(ISBLANK(CA_premium_risk!S12),"",CA_premium_risk!S12*CA_to_million)</f>
        <v/>
      </c>
      <c r="O40" s="719" t="str">
        <f>IF(ISBLANK(CA_premium_risk!T12),"",CA_premium_risk!T12*CA_to_million)</f>
        <v/>
      </c>
      <c r="P40" s="719" t="str">
        <f>IF(ISBLANK(CA_premium_risk!U12),"",CA_premium_risk!U12)</f>
        <v/>
      </c>
      <c r="R40" s="703"/>
      <c r="S40" s="703"/>
      <c r="T40" s="703"/>
      <c r="V40" s="751" t="str">
        <f>CA_IE3_risk!B18</f>
        <v>S2 only</v>
      </c>
      <c r="W40" s="756">
        <f>-CA_IE3_risk!K18*CA_to_million</f>
        <v>0</v>
      </c>
      <c r="X40" s="752">
        <f>CA_IE3_risk!G18</f>
        <v>0</v>
      </c>
      <c r="Y40" s="196"/>
    </row>
    <row r="41" spans="1:25" ht="14.25" customHeight="1" x14ac:dyDescent="0.2">
      <c r="B41" s="705" t="str">
        <f>CA_premium_risk!B13&amp;""</f>
        <v/>
      </c>
      <c r="C41" s="705" t="str">
        <f>CA_premium_risk!F13&amp;""</f>
        <v/>
      </c>
      <c r="D41" s="719" t="str">
        <f>IF(ISBLANK(CA_premium_risk!G13),"",CA_premium_risk!G13*CA_to_million)</f>
        <v/>
      </c>
      <c r="E41" s="719" t="str">
        <f>IF(ISBLANK(CA_premium_risk!H13),"",CA_premium_risk!H13*CA_to_million)</f>
        <v/>
      </c>
      <c r="F41" s="722" t="str">
        <f>IF(ISBLANK(CA_premium_risk!J13),"",IF(CA_premium_risk!J13&gt;CA_CY_frequency_threshold,1,CA_premium_risk!J13))</f>
        <v/>
      </c>
      <c r="G41" s="719" t="str">
        <f>IF(ISBLANK(CA_premium_risk!K13),"",IF(CA_premium_risk!J13&gt;CA_CY_frequency_threshold,CA_premium_risk!J13*CA_premium_risk!K13*CA_to_million,CA_premium_risk!K13*CA_to_million))</f>
        <v/>
      </c>
      <c r="H41" s="719" t="str">
        <f>IF(ISBLANK(CA_premium_risk!L13),"",IF(CA_premium_risk!J13&gt;CA_CY_frequency_threshold,SQRT(CA_premium_risk!J13)*CA_premium_risk!L13*CA_to_million,CA_premium_risk!L13*CA_to_million))</f>
        <v/>
      </c>
      <c r="I41" s="722" t="str">
        <f>IF(ISBLANK(CA_premium_risk!M13),"",CA_premium_risk!M13)</f>
        <v/>
      </c>
      <c r="J41" s="719" t="str">
        <f>IF(ISBLANK(CA_premium_risk!N13),"",CA_premium_risk!N13*CA_to_million)</f>
        <v/>
      </c>
      <c r="K41" s="722" t="str">
        <f>IF(ISBLANK(CA_premium_risk!O13),"",CA_premium_risk!O13)</f>
        <v/>
      </c>
      <c r="L41" s="719" t="str">
        <f>IF(ISBLANK(CA_premium_risk!Q13),"",CA_premium_risk!Q13*CA_to_million)</f>
        <v/>
      </c>
      <c r="M41" s="719" t="str">
        <f>IF(ISBLANK(CA_premium_risk!R13),"",CA_premium_risk!R13*CA_to_million)</f>
        <v/>
      </c>
      <c r="N41" s="719" t="str">
        <f>IF(ISBLANK(CA_premium_risk!S13),"",CA_premium_risk!S13*CA_to_million)</f>
        <v/>
      </c>
      <c r="O41" s="719" t="str">
        <f>IF(ISBLANK(CA_premium_risk!T13),"",CA_premium_risk!T13*CA_to_million)</f>
        <v/>
      </c>
      <c r="P41" s="719" t="str">
        <f>IF(ISBLANK(CA_premium_risk!U13),"",CA_premium_risk!U13)</f>
        <v/>
      </c>
      <c r="R41" s="703"/>
      <c r="S41" s="703"/>
      <c r="T41" s="703"/>
      <c r="V41" s="751" t="str">
        <f>CA_IE3_risk!B19</f>
        <v>S3 only</v>
      </c>
      <c r="W41" s="756">
        <f>-CA_IE3_risk!K19*CA_to_million</f>
        <v>0</v>
      </c>
      <c r="X41" s="752">
        <f>CA_IE3_risk!G19</f>
        <v>0</v>
      </c>
      <c r="Y41" s="196"/>
    </row>
    <row r="42" spans="1:25" ht="14.25" customHeight="1" x14ac:dyDescent="0.2">
      <c r="B42" s="705" t="str">
        <f>CA_premium_risk!B14&amp;""</f>
        <v/>
      </c>
      <c r="C42" s="705" t="str">
        <f>CA_premium_risk!F14&amp;""</f>
        <v/>
      </c>
      <c r="D42" s="719" t="str">
        <f>IF(ISBLANK(CA_premium_risk!G14),"",CA_premium_risk!G14*CA_to_million)</f>
        <v/>
      </c>
      <c r="E42" s="719" t="str">
        <f>IF(ISBLANK(CA_premium_risk!H14),"",CA_premium_risk!H14*CA_to_million)</f>
        <v/>
      </c>
      <c r="F42" s="722" t="str">
        <f>IF(ISBLANK(CA_premium_risk!J14),"",IF(CA_premium_risk!J14&gt;CA_CY_frequency_threshold,1,CA_premium_risk!J14))</f>
        <v/>
      </c>
      <c r="G42" s="719" t="str">
        <f>IF(ISBLANK(CA_premium_risk!K14),"",IF(CA_premium_risk!J14&gt;CA_CY_frequency_threshold,CA_premium_risk!J14*CA_premium_risk!K14*CA_to_million,CA_premium_risk!K14*CA_to_million))</f>
        <v/>
      </c>
      <c r="H42" s="719" t="str">
        <f>IF(ISBLANK(CA_premium_risk!L14),"",IF(CA_premium_risk!J14&gt;CA_CY_frequency_threshold,SQRT(CA_premium_risk!J14)*CA_premium_risk!L14*CA_to_million,CA_premium_risk!L14*CA_to_million))</f>
        <v/>
      </c>
      <c r="I42" s="722" t="str">
        <f>IF(ISBLANK(CA_premium_risk!M14),"",CA_premium_risk!M14)</f>
        <v/>
      </c>
      <c r="J42" s="719" t="str">
        <f>IF(ISBLANK(CA_premium_risk!N14),"",CA_premium_risk!N14*CA_to_million)</f>
        <v/>
      </c>
      <c r="K42" s="722" t="str">
        <f>IF(ISBLANK(CA_premium_risk!O14),"",CA_premium_risk!O14)</f>
        <v/>
      </c>
      <c r="L42" s="719" t="str">
        <f>IF(ISBLANK(CA_premium_risk!Q14),"",CA_premium_risk!Q14*CA_to_million)</f>
        <v/>
      </c>
      <c r="M42" s="719" t="str">
        <f>IF(ISBLANK(CA_premium_risk!R14),"",CA_premium_risk!R14*CA_to_million)</f>
        <v/>
      </c>
      <c r="N42" s="719" t="str">
        <f>IF(ISBLANK(CA_premium_risk!S14),"",CA_premium_risk!S14*CA_to_million)</f>
        <v/>
      </c>
      <c r="O42" s="719" t="str">
        <f>IF(ISBLANK(CA_premium_risk!T14),"",CA_premium_risk!T14*CA_to_million)</f>
        <v/>
      </c>
      <c r="P42" s="719" t="str">
        <f>IF(ISBLANK(CA_premium_risk!U14),"",CA_premium_risk!U14)</f>
        <v/>
      </c>
      <c r="R42" s="703"/>
      <c r="S42" s="703"/>
      <c r="T42" s="703"/>
      <c r="V42" s="751" t="str">
        <f>CA_IE3_risk!B20</f>
        <v>S1 and S2 only</v>
      </c>
      <c r="W42" s="756">
        <f>-CA_IE3_risk!K20*CA_to_million</f>
        <v>0</v>
      </c>
      <c r="X42" s="752">
        <f>CA_IE3_risk!G20</f>
        <v>0</v>
      </c>
      <c r="Y42" s="196"/>
    </row>
    <row r="43" spans="1:25" ht="14.25" customHeight="1" x14ac:dyDescent="0.2">
      <c r="B43" s="705" t="str">
        <f>CA_premium_risk!B15&amp;""</f>
        <v/>
      </c>
      <c r="C43" s="705" t="str">
        <f>CA_premium_risk!F15&amp;""</f>
        <v/>
      </c>
      <c r="D43" s="719" t="str">
        <f>IF(ISBLANK(CA_premium_risk!G15),"",CA_premium_risk!G15*CA_to_million)</f>
        <v/>
      </c>
      <c r="E43" s="719" t="str">
        <f>IF(ISBLANK(CA_premium_risk!H15),"",CA_premium_risk!H15*CA_to_million)</f>
        <v/>
      </c>
      <c r="F43" s="722" t="str">
        <f>IF(ISBLANK(CA_premium_risk!J15),"",IF(CA_premium_risk!J15&gt;CA_CY_frequency_threshold,1,CA_premium_risk!J15))</f>
        <v/>
      </c>
      <c r="G43" s="719" t="str">
        <f>IF(ISBLANK(CA_premium_risk!K15),"",IF(CA_premium_risk!J15&gt;CA_CY_frequency_threshold,CA_premium_risk!J15*CA_premium_risk!K15*CA_to_million,CA_premium_risk!K15*CA_to_million))</f>
        <v/>
      </c>
      <c r="H43" s="719" t="str">
        <f>IF(ISBLANK(CA_premium_risk!L15),"",IF(CA_premium_risk!J15&gt;CA_CY_frequency_threshold,SQRT(CA_premium_risk!J15)*CA_premium_risk!L15*CA_to_million,CA_premium_risk!L15*CA_to_million))</f>
        <v/>
      </c>
      <c r="I43" s="722" t="str">
        <f>IF(ISBLANK(CA_premium_risk!M15),"",CA_premium_risk!M15)</f>
        <v/>
      </c>
      <c r="J43" s="719" t="str">
        <f>IF(ISBLANK(CA_premium_risk!N15),"",CA_premium_risk!N15*CA_to_million)</f>
        <v/>
      </c>
      <c r="K43" s="722" t="str">
        <f>IF(ISBLANK(CA_premium_risk!O15),"",CA_premium_risk!O15)</f>
        <v/>
      </c>
      <c r="L43" s="719" t="str">
        <f>IF(ISBLANK(CA_premium_risk!Q15),"",CA_premium_risk!Q15*CA_to_million)</f>
        <v/>
      </c>
      <c r="M43" s="719" t="str">
        <f>IF(ISBLANK(CA_premium_risk!R15),"",CA_premium_risk!R15*CA_to_million)</f>
        <v/>
      </c>
      <c r="N43" s="719" t="str">
        <f>IF(ISBLANK(CA_premium_risk!S15),"",CA_premium_risk!S15*CA_to_million)</f>
        <v/>
      </c>
      <c r="O43" s="719" t="str">
        <f>IF(ISBLANK(CA_premium_risk!T15),"",CA_premium_risk!T15*CA_to_million)</f>
        <v/>
      </c>
      <c r="P43" s="719" t="str">
        <f>IF(ISBLANK(CA_premium_risk!U15),"",CA_premium_risk!U15)</f>
        <v/>
      </c>
      <c r="R43" s="703"/>
      <c r="S43" s="703"/>
      <c r="T43" s="703"/>
      <c r="V43" s="751" t="str">
        <f>CA_IE3_risk!B21</f>
        <v>S1 and S3 only</v>
      </c>
      <c r="W43" s="756">
        <f>-CA_IE3_risk!K21*CA_to_million</f>
        <v>0</v>
      </c>
      <c r="X43" s="752">
        <f>CA_IE3_risk!G21</f>
        <v>0</v>
      </c>
      <c r="Y43" s="196"/>
    </row>
    <row r="44" spans="1:25" ht="14.25" customHeight="1" x14ac:dyDescent="0.2">
      <c r="B44" s="705" t="str">
        <f>CA_premium_risk!B16&amp;""</f>
        <v/>
      </c>
      <c r="C44" s="705" t="str">
        <f>CA_premium_risk!F16&amp;""</f>
        <v/>
      </c>
      <c r="D44" s="719" t="str">
        <f>IF(ISBLANK(CA_premium_risk!G16),"",CA_premium_risk!G16*CA_to_million)</f>
        <v/>
      </c>
      <c r="E44" s="719" t="str">
        <f>IF(ISBLANK(CA_premium_risk!H16),"",CA_premium_risk!H16*CA_to_million)</f>
        <v/>
      </c>
      <c r="F44" s="722" t="str">
        <f>IF(ISBLANK(CA_premium_risk!J16),"",IF(CA_premium_risk!J16&gt;CA_CY_frequency_threshold,1,CA_premium_risk!J16))</f>
        <v/>
      </c>
      <c r="G44" s="719" t="str">
        <f>IF(ISBLANK(CA_premium_risk!K16),"",IF(CA_premium_risk!J16&gt;CA_CY_frequency_threshold,CA_premium_risk!J16*CA_premium_risk!K16*CA_to_million,CA_premium_risk!K16*CA_to_million))</f>
        <v/>
      </c>
      <c r="H44" s="719" t="str">
        <f>IF(ISBLANK(CA_premium_risk!L16),"",IF(CA_premium_risk!J16&gt;CA_CY_frequency_threshold,SQRT(CA_premium_risk!J16)*CA_premium_risk!L16*CA_to_million,CA_premium_risk!L16*CA_to_million))</f>
        <v/>
      </c>
      <c r="I44" s="722" t="str">
        <f>IF(ISBLANK(CA_premium_risk!M16),"",CA_premium_risk!M16)</f>
        <v/>
      </c>
      <c r="J44" s="719" t="str">
        <f>IF(ISBLANK(CA_premium_risk!N16),"",CA_premium_risk!N16*CA_to_million)</f>
        <v/>
      </c>
      <c r="K44" s="722" t="str">
        <f>IF(ISBLANK(CA_premium_risk!O16),"",CA_premium_risk!O16)</f>
        <v/>
      </c>
      <c r="L44" s="719" t="str">
        <f>IF(ISBLANK(CA_premium_risk!Q16),"",CA_premium_risk!Q16*CA_to_million)</f>
        <v/>
      </c>
      <c r="M44" s="719" t="str">
        <f>IF(ISBLANK(CA_premium_risk!R16),"",CA_premium_risk!R16*CA_to_million)</f>
        <v/>
      </c>
      <c r="N44" s="719" t="str">
        <f>IF(ISBLANK(CA_premium_risk!S16),"",CA_premium_risk!S16*CA_to_million)</f>
        <v/>
      </c>
      <c r="O44" s="719" t="str">
        <f>IF(ISBLANK(CA_premium_risk!T16),"",CA_premium_risk!T16*CA_to_million)</f>
        <v/>
      </c>
      <c r="P44" s="719" t="str">
        <f>IF(ISBLANK(CA_premium_risk!U16),"",CA_premium_risk!U16)</f>
        <v/>
      </c>
      <c r="R44" s="703"/>
      <c r="S44" s="703"/>
      <c r="T44" s="703"/>
      <c r="V44" s="751" t="str">
        <f>CA_IE3_risk!B22</f>
        <v>S2 and S3 only</v>
      </c>
      <c r="W44" s="756">
        <f>-CA_IE3_risk!K22*CA_to_million</f>
        <v>0</v>
      </c>
      <c r="X44" s="752">
        <f>CA_IE3_risk!G22</f>
        <v>0</v>
      </c>
      <c r="Y44" s="196"/>
    </row>
    <row r="45" spans="1:25" ht="14.25" customHeight="1" x14ac:dyDescent="0.2">
      <c r="B45" s="705" t="str">
        <f>CA_premium_risk!B17&amp;""</f>
        <v/>
      </c>
      <c r="C45" s="705" t="str">
        <f>CA_premium_risk!F17&amp;""</f>
        <v/>
      </c>
      <c r="D45" s="719" t="str">
        <f>IF(ISBLANK(CA_premium_risk!G17),"",CA_premium_risk!G17*CA_to_million)</f>
        <v/>
      </c>
      <c r="E45" s="719" t="str">
        <f>IF(ISBLANK(CA_premium_risk!H17),"",CA_premium_risk!H17*CA_to_million)</f>
        <v/>
      </c>
      <c r="F45" s="722" t="str">
        <f>IF(ISBLANK(CA_premium_risk!J17),"",IF(CA_premium_risk!J17&gt;CA_CY_frequency_threshold,1,CA_premium_risk!J17))</f>
        <v/>
      </c>
      <c r="G45" s="719" t="str">
        <f>IF(ISBLANK(CA_premium_risk!K17),"",IF(CA_premium_risk!J17&gt;CA_CY_frequency_threshold,CA_premium_risk!J17*CA_premium_risk!K17*CA_to_million,CA_premium_risk!K17*CA_to_million))</f>
        <v/>
      </c>
      <c r="H45" s="719" t="str">
        <f>IF(ISBLANK(CA_premium_risk!L17),"",IF(CA_premium_risk!J17&gt;CA_CY_frequency_threshold,SQRT(CA_premium_risk!J17)*CA_premium_risk!L17*CA_to_million,CA_premium_risk!L17*CA_to_million))</f>
        <v/>
      </c>
      <c r="I45" s="722" t="str">
        <f>IF(ISBLANK(CA_premium_risk!M17),"",CA_premium_risk!M17)</f>
        <v/>
      </c>
      <c r="J45" s="719" t="str">
        <f>IF(ISBLANK(CA_premium_risk!N17),"",CA_premium_risk!N17*CA_to_million)</f>
        <v/>
      </c>
      <c r="K45" s="722" t="str">
        <f>IF(ISBLANK(CA_premium_risk!O17),"",CA_premium_risk!O17)</f>
        <v/>
      </c>
      <c r="L45" s="719" t="str">
        <f>IF(ISBLANK(CA_premium_risk!Q17),"",CA_premium_risk!Q17*CA_to_million)</f>
        <v/>
      </c>
      <c r="M45" s="719" t="str">
        <f>IF(ISBLANK(CA_premium_risk!R17),"",CA_premium_risk!R17*CA_to_million)</f>
        <v/>
      </c>
      <c r="N45" s="719" t="str">
        <f>IF(ISBLANK(CA_premium_risk!S17),"",CA_premium_risk!S17*CA_to_million)</f>
        <v/>
      </c>
      <c r="O45" s="719" t="str">
        <f>IF(ISBLANK(CA_premium_risk!T17),"",CA_premium_risk!T17*CA_to_million)</f>
        <v/>
      </c>
      <c r="P45" s="719" t="str">
        <f>IF(ISBLANK(CA_premium_risk!U17),"",CA_premium_risk!U17)</f>
        <v/>
      </c>
      <c r="R45" s="703"/>
      <c r="S45" s="703"/>
      <c r="T45" s="703"/>
      <c r="U45" s="6"/>
      <c r="V45" s="753" t="str">
        <f>CA_IE3_risk!B23</f>
        <v>S1 and S2 and S3</v>
      </c>
      <c r="W45" s="757">
        <f>-CA_IE3_risk!K23*CA_to_million</f>
        <v>0</v>
      </c>
      <c r="X45" s="754">
        <f>CA_IE3_risk!G23</f>
        <v>0</v>
      </c>
      <c r="Y45" s="196"/>
    </row>
    <row r="46" spans="1:25" ht="14.25" customHeight="1" x14ac:dyDescent="0.2">
      <c r="B46" s="705" t="str">
        <f>CA_premium_risk!B18&amp;""</f>
        <v/>
      </c>
      <c r="C46" s="705" t="str">
        <f>CA_premium_risk!F18&amp;""</f>
        <v/>
      </c>
      <c r="D46" s="719" t="str">
        <f>IF(ISBLANK(CA_premium_risk!G18),"",CA_premium_risk!G18*CA_to_million)</f>
        <v/>
      </c>
      <c r="E46" s="719" t="str">
        <f>IF(ISBLANK(CA_premium_risk!H18),"",CA_premium_risk!H18*CA_to_million)</f>
        <v/>
      </c>
      <c r="F46" s="722" t="str">
        <f>IF(ISBLANK(CA_premium_risk!J18),"",IF(CA_premium_risk!J18&gt;CA_CY_frequency_threshold,1,CA_premium_risk!J18))</f>
        <v/>
      </c>
      <c r="G46" s="719" t="str">
        <f>IF(ISBLANK(CA_premium_risk!K18),"",IF(CA_premium_risk!J18&gt;CA_CY_frequency_threshold,CA_premium_risk!J18*CA_premium_risk!K18*CA_to_million,CA_premium_risk!K18*CA_to_million))</f>
        <v/>
      </c>
      <c r="H46" s="719" t="str">
        <f>IF(ISBLANK(CA_premium_risk!L18),"",IF(CA_premium_risk!J18&gt;CA_CY_frequency_threshold,SQRT(CA_premium_risk!J18)*CA_premium_risk!L18*CA_to_million,CA_premium_risk!L18*CA_to_million))</f>
        <v/>
      </c>
      <c r="I46" s="722" t="str">
        <f>IF(ISBLANK(CA_premium_risk!M18),"",CA_premium_risk!M18)</f>
        <v/>
      </c>
      <c r="J46" s="719" t="str">
        <f>IF(ISBLANK(CA_premium_risk!N18),"",CA_premium_risk!N18*CA_to_million)</f>
        <v/>
      </c>
      <c r="K46" s="722" t="str">
        <f>IF(ISBLANK(CA_premium_risk!O18),"",CA_premium_risk!O18)</f>
        <v/>
      </c>
      <c r="L46" s="719" t="str">
        <f>IF(ISBLANK(CA_premium_risk!Q18),"",CA_premium_risk!Q18*CA_to_million)</f>
        <v/>
      </c>
      <c r="M46" s="719" t="str">
        <f>IF(ISBLANK(CA_premium_risk!R18),"",CA_premium_risk!R18*CA_to_million)</f>
        <v/>
      </c>
      <c r="N46" s="719" t="str">
        <f>IF(ISBLANK(CA_premium_risk!S18),"",CA_premium_risk!S18*CA_to_million)</f>
        <v/>
      </c>
      <c r="O46" s="719" t="str">
        <f>IF(ISBLANK(CA_premium_risk!T18),"",CA_premium_risk!T18*CA_to_million)</f>
        <v/>
      </c>
      <c r="P46" s="719" t="str">
        <f>IF(ISBLANK(CA_premium_risk!U18),"",CA_premium_risk!U18)</f>
        <v/>
      </c>
      <c r="R46" s="703"/>
      <c r="S46" s="703"/>
      <c r="T46" s="703"/>
    </row>
    <row r="47" spans="1:25" ht="14.25" customHeight="1" x14ac:dyDescent="0.2">
      <c r="B47" s="705" t="str">
        <f>CA_premium_risk!B19&amp;""</f>
        <v/>
      </c>
      <c r="C47" s="705" t="str">
        <f>CA_premium_risk!F19&amp;""</f>
        <v/>
      </c>
      <c r="D47" s="719" t="str">
        <f>IF(ISBLANK(CA_premium_risk!G19),"",CA_premium_risk!G19*CA_to_million)</f>
        <v/>
      </c>
      <c r="E47" s="719" t="str">
        <f>IF(ISBLANK(CA_premium_risk!H19),"",CA_premium_risk!H19*CA_to_million)</f>
        <v/>
      </c>
      <c r="F47" s="722" t="str">
        <f>IF(ISBLANK(CA_premium_risk!J19),"",IF(CA_premium_risk!J19&gt;CA_CY_frequency_threshold,1,CA_premium_risk!J19))</f>
        <v/>
      </c>
      <c r="G47" s="719" t="str">
        <f>IF(ISBLANK(CA_premium_risk!K19),"",IF(CA_premium_risk!J19&gt;CA_CY_frequency_threshold,CA_premium_risk!J19*CA_premium_risk!K19*CA_to_million,CA_premium_risk!K19*CA_to_million))</f>
        <v/>
      </c>
      <c r="H47" s="719" t="str">
        <f>IF(ISBLANK(CA_premium_risk!L19),"",IF(CA_premium_risk!J19&gt;CA_CY_frequency_threshold,SQRT(CA_premium_risk!J19)*CA_premium_risk!L19*CA_to_million,CA_premium_risk!L19*CA_to_million))</f>
        <v/>
      </c>
      <c r="I47" s="722" t="str">
        <f>IF(ISBLANK(CA_premium_risk!M19),"",CA_premium_risk!M19)</f>
        <v/>
      </c>
      <c r="J47" s="719" t="str">
        <f>IF(ISBLANK(CA_premium_risk!N19),"",CA_premium_risk!N19*CA_to_million)</f>
        <v/>
      </c>
      <c r="K47" s="722" t="str">
        <f>IF(ISBLANK(CA_premium_risk!O19),"",CA_premium_risk!O19)</f>
        <v/>
      </c>
      <c r="L47" s="719" t="str">
        <f>IF(ISBLANK(CA_premium_risk!Q19),"",CA_premium_risk!Q19*CA_to_million)</f>
        <v/>
      </c>
      <c r="M47" s="719" t="str">
        <f>IF(ISBLANK(CA_premium_risk!R19),"",CA_premium_risk!R19*CA_to_million)</f>
        <v/>
      </c>
      <c r="N47" s="719" t="str">
        <f>IF(ISBLANK(CA_premium_risk!S19),"",CA_premium_risk!S19*CA_to_million)</f>
        <v/>
      </c>
      <c r="O47" s="719" t="str">
        <f>IF(ISBLANK(CA_premium_risk!T19),"",CA_premium_risk!T19*CA_to_million)</f>
        <v/>
      </c>
      <c r="P47" s="719" t="str">
        <f>IF(ISBLANK(CA_premium_risk!U19),"",CA_premium_risk!U19)</f>
        <v/>
      </c>
      <c r="R47" s="703"/>
      <c r="S47" s="703"/>
      <c r="T47" s="703"/>
    </row>
    <row r="48" spans="1:25" ht="14.25" customHeight="1" x14ac:dyDescent="0.2">
      <c r="B48" s="705" t="str">
        <f>CA_premium_risk!B20&amp;""</f>
        <v/>
      </c>
      <c r="C48" s="705" t="str">
        <f>CA_premium_risk!F20&amp;""</f>
        <v/>
      </c>
      <c r="D48" s="719" t="str">
        <f>IF(ISBLANK(CA_premium_risk!G20),"",CA_premium_risk!G20*CA_to_million)</f>
        <v/>
      </c>
      <c r="E48" s="719" t="str">
        <f>IF(ISBLANK(CA_premium_risk!H20),"",CA_premium_risk!H20*CA_to_million)</f>
        <v/>
      </c>
      <c r="F48" s="722" t="str">
        <f>IF(ISBLANK(CA_premium_risk!J20),"",IF(CA_premium_risk!J20&gt;CA_CY_frequency_threshold,1,CA_premium_risk!J20))</f>
        <v/>
      </c>
      <c r="G48" s="719" t="str">
        <f>IF(ISBLANK(CA_premium_risk!K20),"",IF(CA_premium_risk!J20&gt;CA_CY_frequency_threshold,CA_premium_risk!J20*CA_premium_risk!K20*CA_to_million,CA_premium_risk!K20*CA_to_million))</f>
        <v/>
      </c>
      <c r="H48" s="719" t="str">
        <f>IF(ISBLANK(CA_premium_risk!L20),"",IF(CA_premium_risk!J20&gt;CA_CY_frequency_threshold,SQRT(CA_premium_risk!J20)*CA_premium_risk!L20*CA_to_million,CA_premium_risk!L20*CA_to_million))</f>
        <v/>
      </c>
      <c r="I48" s="722" t="str">
        <f>IF(ISBLANK(CA_premium_risk!M20),"",CA_premium_risk!M20)</f>
        <v/>
      </c>
      <c r="J48" s="719" t="str">
        <f>IF(ISBLANK(CA_premium_risk!N20),"",CA_premium_risk!N20*CA_to_million)</f>
        <v/>
      </c>
      <c r="K48" s="722" t="str">
        <f>IF(ISBLANK(CA_premium_risk!O20),"",CA_premium_risk!O20)</f>
        <v/>
      </c>
      <c r="L48" s="719" t="str">
        <f>IF(ISBLANK(CA_premium_risk!Q20),"",CA_premium_risk!Q20*CA_to_million)</f>
        <v/>
      </c>
      <c r="M48" s="719" t="str">
        <f>IF(ISBLANK(CA_premium_risk!R20),"",CA_premium_risk!R20*CA_to_million)</f>
        <v/>
      </c>
      <c r="N48" s="719" t="str">
        <f>IF(ISBLANK(CA_premium_risk!S20),"",CA_premium_risk!S20*CA_to_million)</f>
        <v/>
      </c>
      <c r="O48" s="719" t="str">
        <f>IF(ISBLANK(CA_premium_risk!T20),"",CA_premium_risk!T20*CA_to_million)</f>
        <v/>
      </c>
      <c r="P48" s="719" t="str">
        <f>IF(ISBLANK(CA_premium_risk!U20),"",CA_premium_risk!U20)</f>
        <v/>
      </c>
      <c r="R48" s="703"/>
      <c r="S48" s="703"/>
      <c r="T48" s="703"/>
    </row>
    <row r="49" spans="2:20" ht="14.25" customHeight="1" x14ac:dyDescent="0.2">
      <c r="B49" s="705" t="str">
        <f>CA_premium_risk!B21&amp;""</f>
        <v/>
      </c>
      <c r="C49" s="705" t="str">
        <f>CA_premium_risk!F21&amp;""</f>
        <v/>
      </c>
      <c r="D49" s="719" t="str">
        <f>IF(ISBLANK(CA_premium_risk!G21),"",CA_premium_risk!G21*CA_to_million)</f>
        <v/>
      </c>
      <c r="E49" s="719" t="str">
        <f>IF(ISBLANK(CA_premium_risk!H21),"",CA_premium_risk!H21*CA_to_million)</f>
        <v/>
      </c>
      <c r="F49" s="722" t="str">
        <f>IF(ISBLANK(CA_premium_risk!J21),"",IF(CA_premium_risk!J21&gt;CA_CY_frequency_threshold,1,CA_premium_risk!J21))</f>
        <v/>
      </c>
      <c r="G49" s="719" t="str">
        <f>IF(ISBLANK(CA_premium_risk!K21),"",IF(CA_premium_risk!J21&gt;CA_CY_frequency_threshold,CA_premium_risk!J21*CA_premium_risk!K21*CA_to_million,CA_premium_risk!K21*CA_to_million))</f>
        <v/>
      </c>
      <c r="H49" s="719" t="str">
        <f>IF(ISBLANK(CA_premium_risk!L21),"",IF(CA_premium_risk!J21&gt;CA_CY_frequency_threshold,SQRT(CA_premium_risk!J21)*CA_premium_risk!L21*CA_to_million,CA_premium_risk!L21*CA_to_million))</f>
        <v/>
      </c>
      <c r="I49" s="722" t="str">
        <f>IF(ISBLANK(CA_premium_risk!M21),"",CA_premium_risk!M21)</f>
        <v/>
      </c>
      <c r="J49" s="719" t="str">
        <f>IF(ISBLANK(CA_premium_risk!N21),"",CA_premium_risk!N21*CA_to_million)</f>
        <v/>
      </c>
      <c r="K49" s="722" t="str">
        <f>IF(ISBLANK(CA_premium_risk!O21),"",CA_premium_risk!O21)</f>
        <v/>
      </c>
      <c r="L49" s="719" t="str">
        <f>IF(ISBLANK(CA_premium_risk!Q21),"",CA_premium_risk!Q21*CA_to_million)</f>
        <v/>
      </c>
      <c r="M49" s="719" t="str">
        <f>IF(ISBLANK(CA_premium_risk!R21),"",CA_premium_risk!R21*CA_to_million)</f>
        <v/>
      </c>
      <c r="N49" s="719" t="str">
        <f>IF(ISBLANK(CA_premium_risk!S21),"",CA_premium_risk!S21*CA_to_million)</f>
        <v/>
      </c>
      <c r="O49" s="719" t="str">
        <f>IF(ISBLANK(CA_premium_risk!T21),"",CA_premium_risk!T21*CA_to_million)</f>
        <v/>
      </c>
      <c r="P49" s="719" t="str">
        <f>IF(ISBLANK(CA_premium_risk!U21),"",CA_premium_risk!U21)</f>
        <v/>
      </c>
      <c r="R49" s="703"/>
      <c r="S49" s="703"/>
      <c r="T49" s="703"/>
    </row>
    <row r="50" spans="2:20" ht="14.25" customHeight="1" x14ac:dyDescent="0.2">
      <c r="B50" s="705" t="str">
        <f>CA_premium_risk!B22&amp;""</f>
        <v/>
      </c>
      <c r="C50" s="705" t="str">
        <f>CA_premium_risk!F22&amp;""</f>
        <v/>
      </c>
      <c r="D50" s="719" t="str">
        <f>IF(ISBLANK(CA_premium_risk!G22),"",CA_premium_risk!G22*CA_to_million)</f>
        <v/>
      </c>
      <c r="E50" s="719" t="str">
        <f>IF(ISBLANK(CA_premium_risk!H22),"",CA_premium_risk!H22*CA_to_million)</f>
        <v/>
      </c>
      <c r="F50" s="722" t="str">
        <f>IF(ISBLANK(CA_premium_risk!J22),"",IF(CA_premium_risk!J22&gt;CA_CY_frequency_threshold,1,CA_premium_risk!J22))</f>
        <v/>
      </c>
      <c r="G50" s="719" t="str">
        <f>IF(ISBLANK(CA_premium_risk!K22),"",IF(CA_premium_risk!J22&gt;CA_CY_frequency_threshold,CA_premium_risk!J22*CA_premium_risk!K22*CA_to_million,CA_premium_risk!K22*CA_to_million))</f>
        <v/>
      </c>
      <c r="H50" s="719" t="str">
        <f>IF(ISBLANK(CA_premium_risk!L22),"",IF(CA_premium_risk!J22&gt;CA_CY_frequency_threshold,SQRT(CA_premium_risk!J22)*CA_premium_risk!L22*CA_to_million,CA_premium_risk!L22*CA_to_million))</f>
        <v/>
      </c>
      <c r="I50" s="722" t="str">
        <f>IF(ISBLANK(CA_premium_risk!M22),"",CA_premium_risk!M22)</f>
        <v/>
      </c>
      <c r="J50" s="719" t="str">
        <f>IF(ISBLANK(CA_premium_risk!N22),"",CA_premium_risk!N22*CA_to_million)</f>
        <v/>
      </c>
      <c r="K50" s="722" t="str">
        <f>IF(ISBLANK(CA_premium_risk!O22),"",CA_premium_risk!O22)</f>
        <v/>
      </c>
      <c r="L50" s="719" t="str">
        <f>IF(ISBLANK(CA_premium_risk!Q22),"",CA_premium_risk!Q22*CA_to_million)</f>
        <v/>
      </c>
      <c r="M50" s="719" t="str">
        <f>IF(ISBLANK(CA_premium_risk!R22),"",CA_premium_risk!R22*CA_to_million)</f>
        <v/>
      </c>
      <c r="N50" s="719" t="str">
        <f>IF(ISBLANK(CA_premium_risk!S22),"",CA_premium_risk!S22*CA_to_million)</f>
        <v/>
      </c>
      <c r="O50" s="719" t="str">
        <f>IF(ISBLANK(CA_premium_risk!T22),"",CA_premium_risk!T22*CA_to_million)</f>
        <v/>
      </c>
      <c r="P50" s="719" t="str">
        <f>IF(ISBLANK(CA_premium_risk!U22),"",CA_premium_risk!U22)</f>
        <v/>
      </c>
      <c r="R50" s="703"/>
      <c r="S50" s="703"/>
      <c r="T50" s="703"/>
    </row>
    <row r="51" spans="2:20" ht="14.25" customHeight="1" x14ac:dyDescent="0.2">
      <c r="B51" s="705" t="str">
        <f>CA_premium_risk!B23&amp;""</f>
        <v/>
      </c>
      <c r="C51" s="705" t="str">
        <f>CA_premium_risk!F23&amp;""</f>
        <v/>
      </c>
      <c r="D51" s="719" t="str">
        <f>IF(ISBLANK(CA_premium_risk!G23),"",CA_premium_risk!G23*CA_to_million)</f>
        <v/>
      </c>
      <c r="E51" s="719" t="str">
        <f>IF(ISBLANK(CA_premium_risk!H23),"",CA_premium_risk!H23*CA_to_million)</f>
        <v/>
      </c>
      <c r="F51" s="722" t="str">
        <f>IF(ISBLANK(CA_premium_risk!J23),"",IF(CA_premium_risk!J23&gt;CA_CY_frequency_threshold,1,CA_premium_risk!J23))</f>
        <v/>
      </c>
      <c r="G51" s="719" t="str">
        <f>IF(ISBLANK(CA_premium_risk!K23),"",IF(CA_premium_risk!J23&gt;CA_CY_frequency_threshold,CA_premium_risk!J23*CA_premium_risk!K23*CA_to_million,CA_premium_risk!K23*CA_to_million))</f>
        <v/>
      </c>
      <c r="H51" s="719" t="str">
        <f>IF(ISBLANK(CA_premium_risk!L23),"",IF(CA_premium_risk!J23&gt;CA_CY_frequency_threshold,SQRT(CA_premium_risk!J23)*CA_premium_risk!L23*CA_to_million,CA_premium_risk!L23*CA_to_million))</f>
        <v/>
      </c>
      <c r="I51" s="722" t="str">
        <f>IF(ISBLANK(CA_premium_risk!M23),"",CA_premium_risk!M23)</f>
        <v/>
      </c>
      <c r="J51" s="719" t="str">
        <f>IF(ISBLANK(CA_premium_risk!N23),"",CA_premium_risk!N23*CA_to_million)</f>
        <v/>
      </c>
      <c r="K51" s="722" t="str">
        <f>IF(ISBLANK(CA_premium_risk!O23),"",CA_premium_risk!O23)</f>
        <v/>
      </c>
      <c r="L51" s="719" t="str">
        <f>IF(ISBLANK(CA_premium_risk!Q23),"",CA_premium_risk!Q23*CA_to_million)</f>
        <v/>
      </c>
      <c r="M51" s="719" t="str">
        <f>IF(ISBLANK(CA_premium_risk!R23),"",CA_premium_risk!R23*CA_to_million)</f>
        <v/>
      </c>
      <c r="N51" s="719" t="str">
        <f>IF(ISBLANK(CA_premium_risk!S23),"",CA_premium_risk!S23*CA_to_million)</f>
        <v/>
      </c>
      <c r="O51" s="719" t="str">
        <f>IF(ISBLANK(CA_premium_risk!T23),"",CA_premium_risk!T23*CA_to_million)</f>
        <v/>
      </c>
      <c r="P51" s="719" t="str">
        <f>IF(ISBLANK(CA_premium_risk!U23),"",CA_premium_risk!U23)</f>
        <v/>
      </c>
      <c r="R51" s="703"/>
      <c r="S51" s="703"/>
      <c r="T51" s="703"/>
    </row>
    <row r="52" spans="2:20" ht="14.25" customHeight="1" x14ac:dyDescent="0.2">
      <c r="B52" s="705" t="str">
        <f>CA_premium_risk!B24&amp;""</f>
        <v/>
      </c>
      <c r="C52" s="705" t="str">
        <f>CA_premium_risk!F24&amp;""</f>
        <v/>
      </c>
      <c r="D52" s="719" t="str">
        <f>IF(ISBLANK(CA_premium_risk!G24),"",CA_premium_risk!G24*CA_to_million)</f>
        <v/>
      </c>
      <c r="E52" s="719" t="str">
        <f>IF(ISBLANK(CA_premium_risk!H24),"",CA_premium_risk!H24*CA_to_million)</f>
        <v/>
      </c>
      <c r="F52" s="722" t="str">
        <f>IF(ISBLANK(CA_premium_risk!J24),"",IF(CA_premium_risk!J24&gt;CA_CY_frequency_threshold,1,CA_premium_risk!J24))</f>
        <v/>
      </c>
      <c r="G52" s="719" t="str">
        <f>IF(ISBLANK(CA_premium_risk!K24),"",IF(CA_premium_risk!J24&gt;CA_CY_frequency_threshold,CA_premium_risk!J24*CA_premium_risk!K24*CA_to_million,CA_premium_risk!K24*CA_to_million))</f>
        <v/>
      </c>
      <c r="H52" s="719" t="str">
        <f>IF(ISBLANK(CA_premium_risk!L24),"",IF(CA_premium_risk!J24&gt;CA_CY_frequency_threshold,SQRT(CA_premium_risk!J24)*CA_premium_risk!L24*CA_to_million,CA_premium_risk!L24*CA_to_million))</f>
        <v/>
      </c>
      <c r="I52" s="722" t="str">
        <f>IF(ISBLANK(CA_premium_risk!M24),"",CA_premium_risk!M24)</f>
        <v/>
      </c>
      <c r="J52" s="719" t="str">
        <f>IF(ISBLANK(CA_premium_risk!N24),"",CA_premium_risk!N24*CA_to_million)</f>
        <v/>
      </c>
      <c r="K52" s="722" t="str">
        <f>IF(ISBLANK(CA_premium_risk!O24),"",CA_premium_risk!O24)</f>
        <v/>
      </c>
      <c r="L52" s="719" t="str">
        <f>IF(ISBLANK(CA_premium_risk!Q24),"",CA_premium_risk!Q24*CA_to_million)</f>
        <v/>
      </c>
      <c r="M52" s="719" t="str">
        <f>IF(ISBLANK(CA_premium_risk!R24),"",CA_premium_risk!R24*CA_to_million)</f>
        <v/>
      </c>
      <c r="N52" s="719" t="str">
        <f>IF(ISBLANK(CA_premium_risk!S24),"",CA_premium_risk!S24*CA_to_million)</f>
        <v/>
      </c>
      <c r="O52" s="719" t="str">
        <f>IF(ISBLANK(CA_premium_risk!T24),"",CA_premium_risk!T24*CA_to_million)</f>
        <v/>
      </c>
      <c r="P52" s="719" t="str">
        <f>IF(ISBLANK(CA_premium_risk!U24),"",CA_premium_risk!U24)</f>
        <v/>
      </c>
      <c r="R52" s="703"/>
      <c r="S52" s="703"/>
      <c r="T52" s="703"/>
    </row>
    <row r="53" spans="2:20" ht="14.25" customHeight="1" x14ac:dyDescent="0.2">
      <c r="B53" s="705" t="str">
        <f>CA_premium_risk!B25&amp;""</f>
        <v/>
      </c>
      <c r="C53" s="705" t="str">
        <f>CA_premium_risk!F25&amp;""</f>
        <v/>
      </c>
      <c r="D53" s="719" t="str">
        <f>IF(ISBLANK(CA_premium_risk!G25),"",CA_premium_risk!G25*CA_to_million)</f>
        <v/>
      </c>
      <c r="E53" s="719" t="str">
        <f>IF(ISBLANK(CA_premium_risk!H25),"",CA_premium_risk!H25*CA_to_million)</f>
        <v/>
      </c>
      <c r="F53" s="722" t="str">
        <f>IF(ISBLANK(CA_premium_risk!J25),"",IF(CA_premium_risk!J25&gt;CA_CY_frequency_threshold,1,CA_premium_risk!J25))</f>
        <v/>
      </c>
      <c r="G53" s="719" t="str">
        <f>IF(ISBLANK(CA_premium_risk!K25),"",IF(CA_premium_risk!J25&gt;CA_CY_frequency_threshold,CA_premium_risk!J25*CA_premium_risk!K25*CA_to_million,CA_premium_risk!K25*CA_to_million))</f>
        <v/>
      </c>
      <c r="H53" s="719" t="str">
        <f>IF(ISBLANK(CA_premium_risk!L25),"",IF(CA_premium_risk!J25&gt;CA_CY_frequency_threshold,SQRT(CA_premium_risk!J25)*CA_premium_risk!L25*CA_to_million,CA_premium_risk!L25*CA_to_million))</f>
        <v/>
      </c>
      <c r="I53" s="722" t="str">
        <f>IF(ISBLANK(CA_premium_risk!M25),"",CA_premium_risk!M25)</f>
        <v/>
      </c>
      <c r="J53" s="719" t="str">
        <f>IF(ISBLANK(CA_premium_risk!N25),"",CA_premium_risk!N25*CA_to_million)</f>
        <v/>
      </c>
      <c r="K53" s="722" t="str">
        <f>IF(ISBLANK(CA_premium_risk!O25),"",CA_premium_risk!O25)</f>
        <v/>
      </c>
      <c r="L53" s="719" t="str">
        <f>IF(ISBLANK(CA_premium_risk!Q25),"",CA_premium_risk!Q25*CA_to_million)</f>
        <v/>
      </c>
      <c r="M53" s="719" t="str">
        <f>IF(ISBLANK(CA_premium_risk!R25),"",CA_premium_risk!R25*CA_to_million)</f>
        <v/>
      </c>
      <c r="N53" s="719" t="str">
        <f>IF(ISBLANK(CA_premium_risk!S25),"",CA_premium_risk!S25*CA_to_million)</f>
        <v/>
      </c>
      <c r="O53" s="719" t="str">
        <f>IF(ISBLANK(CA_premium_risk!T25),"",CA_premium_risk!T25*CA_to_million)</f>
        <v/>
      </c>
      <c r="P53" s="719" t="str">
        <f>IF(ISBLANK(CA_premium_risk!U25),"",CA_premium_risk!U25)</f>
        <v/>
      </c>
      <c r="R53" s="703"/>
      <c r="S53" s="703"/>
      <c r="T53" s="703"/>
    </row>
    <row r="54" spans="2:20" ht="14.25" customHeight="1" x14ac:dyDescent="0.2">
      <c r="B54" s="705" t="str">
        <f>CA_premium_risk!B26&amp;""</f>
        <v/>
      </c>
      <c r="C54" s="705" t="str">
        <f>CA_premium_risk!F26&amp;""</f>
        <v/>
      </c>
      <c r="D54" s="719" t="str">
        <f>IF(ISBLANK(CA_premium_risk!G26),"",CA_premium_risk!G26*CA_to_million)</f>
        <v/>
      </c>
      <c r="E54" s="719" t="str">
        <f>IF(ISBLANK(CA_premium_risk!H26),"",CA_premium_risk!H26*CA_to_million)</f>
        <v/>
      </c>
      <c r="F54" s="722" t="str">
        <f>IF(ISBLANK(CA_premium_risk!J26),"",IF(CA_premium_risk!J26&gt;CA_CY_frequency_threshold,1,CA_premium_risk!J26))</f>
        <v/>
      </c>
      <c r="G54" s="719" t="str">
        <f>IF(ISBLANK(CA_premium_risk!K26),"",IF(CA_premium_risk!J26&gt;CA_CY_frequency_threshold,CA_premium_risk!J26*CA_premium_risk!K26*CA_to_million,CA_premium_risk!K26*CA_to_million))</f>
        <v/>
      </c>
      <c r="H54" s="719" t="str">
        <f>IF(ISBLANK(CA_premium_risk!L26),"",IF(CA_premium_risk!J26&gt;CA_CY_frequency_threshold,SQRT(CA_premium_risk!J26)*CA_premium_risk!L26*CA_to_million,CA_premium_risk!L26*CA_to_million))</f>
        <v/>
      </c>
      <c r="I54" s="722" t="str">
        <f>IF(ISBLANK(CA_premium_risk!M26),"",CA_premium_risk!M26)</f>
        <v/>
      </c>
      <c r="J54" s="719" t="str">
        <f>IF(ISBLANK(CA_premium_risk!N26),"",CA_premium_risk!N26*CA_to_million)</f>
        <v/>
      </c>
      <c r="K54" s="722" t="str">
        <f>IF(ISBLANK(CA_premium_risk!O26),"",CA_premium_risk!O26)</f>
        <v/>
      </c>
      <c r="L54" s="719" t="str">
        <f>IF(ISBLANK(CA_premium_risk!Q26),"",CA_premium_risk!Q26*CA_to_million)</f>
        <v/>
      </c>
      <c r="M54" s="719" t="str">
        <f>IF(ISBLANK(CA_premium_risk!R26),"",CA_premium_risk!R26*CA_to_million)</f>
        <v/>
      </c>
      <c r="N54" s="719" t="str">
        <f>IF(ISBLANK(CA_premium_risk!S26),"",CA_premium_risk!S26*CA_to_million)</f>
        <v/>
      </c>
      <c r="O54" s="719" t="str">
        <f>IF(ISBLANK(CA_premium_risk!T26),"",CA_premium_risk!T26*CA_to_million)</f>
        <v/>
      </c>
      <c r="P54" s="719" t="str">
        <f>IF(ISBLANK(CA_premium_risk!U26),"",CA_premium_risk!U26)</f>
        <v/>
      </c>
      <c r="R54" s="703"/>
      <c r="S54" s="703"/>
      <c r="T54" s="703"/>
    </row>
    <row r="55" spans="2:20" ht="14.25" customHeight="1" x14ac:dyDescent="0.2">
      <c r="B55" s="705" t="str">
        <f>CA_premium_risk!B27&amp;""</f>
        <v/>
      </c>
      <c r="C55" s="705" t="str">
        <f>CA_premium_risk!F27&amp;""</f>
        <v/>
      </c>
      <c r="D55" s="719" t="str">
        <f>IF(ISBLANK(CA_premium_risk!G27),"",CA_premium_risk!G27*CA_to_million)</f>
        <v/>
      </c>
      <c r="E55" s="719" t="str">
        <f>IF(ISBLANK(CA_premium_risk!H27),"",CA_premium_risk!H27*CA_to_million)</f>
        <v/>
      </c>
      <c r="F55" s="722" t="str">
        <f>IF(ISBLANK(CA_premium_risk!J27),"",IF(CA_premium_risk!J27&gt;CA_CY_frequency_threshold,1,CA_premium_risk!J27))</f>
        <v/>
      </c>
      <c r="G55" s="719" t="str">
        <f>IF(ISBLANK(CA_premium_risk!K27),"",IF(CA_premium_risk!J27&gt;CA_CY_frequency_threshold,CA_premium_risk!J27*CA_premium_risk!K27*CA_to_million,CA_premium_risk!K27*CA_to_million))</f>
        <v/>
      </c>
      <c r="H55" s="719" t="str">
        <f>IF(ISBLANK(CA_premium_risk!L27),"",IF(CA_premium_risk!J27&gt;CA_CY_frequency_threshold,SQRT(CA_premium_risk!J27)*CA_premium_risk!L27*CA_to_million,CA_premium_risk!L27*CA_to_million))</f>
        <v/>
      </c>
      <c r="I55" s="722" t="str">
        <f>IF(ISBLANK(CA_premium_risk!M27),"",CA_premium_risk!M27)</f>
        <v/>
      </c>
      <c r="J55" s="719" t="str">
        <f>IF(ISBLANK(CA_premium_risk!N27),"",CA_premium_risk!N27*CA_to_million)</f>
        <v/>
      </c>
      <c r="K55" s="722" t="str">
        <f>IF(ISBLANK(CA_premium_risk!O27),"",CA_premium_risk!O27)</f>
        <v/>
      </c>
      <c r="L55" s="719" t="str">
        <f>IF(ISBLANK(CA_premium_risk!Q27),"",CA_premium_risk!Q27*CA_to_million)</f>
        <v/>
      </c>
      <c r="M55" s="719" t="str">
        <f>IF(ISBLANK(CA_premium_risk!R27),"",CA_premium_risk!R27*CA_to_million)</f>
        <v/>
      </c>
      <c r="N55" s="719" t="str">
        <f>IF(ISBLANK(CA_premium_risk!S27),"",CA_premium_risk!S27*CA_to_million)</f>
        <v/>
      </c>
      <c r="O55" s="719" t="str">
        <f>IF(ISBLANK(CA_premium_risk!T27),"",CA_premium_risk!T27*CA_to_million)</f>
        <v/>
      </c>
      <c r="P55" s="719" t="str">
        <f>IF(ISBLANK(CA_premium_risk!U27),"",CA_premium_risk!U27)</f>
        <v/>
      </c>
      <c r="R55" s="703"/>
      <c r="S55" s="703"/>
      <c r="T55" s="703"/>
    </row>
    <row r="56" spans="2:20" ht="14.25" customHeight="1" x14ac:dyDescent="0.2">
      <c r="B56" s="705" t="str">
        <f>CA_premium_risk!B28&amp;""</f>
        <v/>
      </c>
      <c r="C56" s="705" t="str">
        <f>CA_premium_risk!F28&amp;""</f>
        <v/>
      </c>
      <c r="D56" s="719" t="str">
        <f>IF(ISBLANK(CA_premium_risk!G28),"",CA_premium_risk!G28*CA_to_million)</f>
        <v/>
      </c>
      <c r="E56" s="719" t="str">
        <f>IF(ISBLANK(CA_premium_risk!H28),"",CA_premium_risk!H28*CA_to_million)</f>
        <v/>
      </c>
      <c r="F56" s="722" t="str">
        <f>IF(ISBLANK(CA_premium_risk!J28),"",IF(CA_premium_risk!J28&gt;CA_CY_frequency_threshold,1,CA_premium_risk!J28))</f>
        <v/>
      </c>
      <c r="G56" s="719" t="str">
        <f>IF(ISBLANK(CA_premium_risk!K28),"",IF(CA_premium_risk!J28&gt;CA_CY_frequency_threshold,CA_premium_risk!J28*CA_premium_risk!K28*CA_to_million,CA_premium_risk!K28*CA_to_million))</f>
        <v/>
      </c>
      <c r="H56" s="719" t="str">
        <f>IF(ISBLANK(CA_premium_risk!L28),"",IF(CA_premium_risk!J28&gt;CA_CY_frequency_threshold,SQRT(CA_premium_risk!J28)*CA_premium_risk!L28*CA_to_million,CA_premium_risk!L28*CA_to_million))</f>
        <v/>
      </c>
      <c r="I56" s="722" t="str">
        <f>IF(ISBLANK(CA_premium_risk!M28),"",CA_premium_risk!M28)</f>
        <v/>
      </c>
      <c r="J56" s="719" t="str">
        <f>IF(ISBLANK(CA_premium_risk!N28),"",CA_premium_risk!N28*CA_to_million)</f>
        <v/>
      </c>
      <c r="K56" s="722" t="str">
        <f>IF(ISBLANK(CA_premium_risk!O28),"",CA_premium_risk!O28)</f>
        <v/>
      </c>
      <c r="L56" s="719" t="str">
        <f>IF(ISBLANK(CA_premium_risk!Q28),"",CA_premium_risk!Q28*CA_to_million)</f>
        <v/>
      </c>
      <c r="M56" s="719" t="str">
        <f>IF(ISBLANK(CA_premium_risk!R28),"",CA_premium_risk!R28*CA_to_million)</f>
        <v/>
      </c>
      <c r="N56" s="719" t="str">
        <f>IF(ISBLANK(CA_premium_risk!S28),"",CA_premium_risk!S28*CA_to_million)</f>
        <v/>
      </c>
      <c r="O56" s="719" t="str">
        <f>IF(ISBLANK(CA_premium_risk!T28),"",CA_premium_risk!T28*CA_to_million)</f>
        <v/>
      </c>
      <c r="P56" s="719" t="str">
        <f>IF(ISBLANK(CA_premium_risk!U28),"",CA_premium_risk!U28)</f>
        <v/>
      </c>
      <c r="R56" s="703"/>
      <c r="S56" s="703"/>
      <c r="T56" s="703"/>
    </row>
    <row r="57" spans="2:20" ht="14.25" customHeight="1" x14ac:dyDescent="0.2">
      <c r="B57" s="705" t="str">
        <f>CA_premium_risk!B29&amp;""</f>
        <v/>
      </c>
      <c r="C57" s="705" t="str">
        <f>CA_premium_risk!F29&amp;""</f>
        <v/>
      </c>
      <c r="D57" s="719" t="str">
        <f>IF(ISBLANK(CA_premium_risk!G29),"",CA_premium_risk!G29*CA_to_million)</f>
        <v/>
      </c>
      <c r="E57" s="719" t="str">
        <f>IF(ISBLANK(CA_premium_risk!H29),"",CA_premium_risk!H29*CA_to_million)</f>
        <v/>
      </c>
      <c r="F57" s="722" t="str">
        <f>IF(ISBLANK(CA_premium_risk!J29),"",IF(CA_premium_risk!J29&gt;CA_CY_frequency_threshold,1,CA_premium_risk!J29))</f>
        <v/>
      </c>
      <c r="G57" s="719" t="str">
        <f>IF(ISBLANK(CA_premium_risk!K29),"",IF(CA_premium_risk!J29&gt;CA_CY_frequency_threshold,CA_premium_risk!J29*CA_premium_risk!K29*CA_to_million,CA_premium_risk!K29*CA_to_million))</f>
        <v/>
      </c>
      <c r="H57" s="719" t="str">
        <f>IF(ISBLANK(CA_premium_risk!L29),"",IF(CA_premium_risk!J29&gt;CA_CY_frequency_threshold,SQRT(CA_premium_risk!J29)*CA_premium_risk!L29*CA_to_million,CA_premium_risk!L29*CA_to_million))</f>
        <v/>
      </c>
      <c r="I57" s="722" t="str">
        <f>IF(ISBLANK(CA_premium_risk!M29),"",CA_premium_risk!M29)</f>
        <v/>
      </c>
      <c r="J57" s="719" t="str">
        <f>IF(ISBLANK(CA_premium_risk!N29),"",CA_premium_risk!N29*CA_to_million)</f>
        <v/>
      </c>
      <c r="K57" s="722" t="str">
        <f>IF(ISBLANK(CA_premium_risk!O29),"",CA_premium_risk!O29)</f>
        <v/>
      </c>
      <c r="L57" s="719" t="str">
        <f>IF(ISBLANK(CA_premium_risk!Q29),"",CA_premium_risk!Q29*CA_to_million)</f>
        <v/>
      </c>
      <c r="M57" s="719" t="str">
        <f>IF(ISBLANK(CA_premium_risk!R29),"",CA_premium_risk!R29*CA_to_million)</f>
        <v/>
      </c>
      <c r="N57" s="719" t="str">
        <f>IF(ISBLANK(CA_premium_risk!S29),"",CA_premium_risk!S29*CA_to_million)</f>
        <v/>
      </c>
      <c r="O57" s="719" t="str">
        <f>IF(ISBLANK(CA_premium_risk!T29),"",CA_premium_risk!T29*CA_to_million)</f>
        <v/>
      </c>
      <c r="P57" s="719" t="str">
        <f>IF(ISBLANK(CA_premium_risk!U29),"",CA_premium_risk!U29)</f>
        <v/>
      </c>
      <c r="R57" s="703"/>
      <c r="S57" s="703"/>
      <c r="T57" s="703"/>
    </row>
    <row r="58" spans="2:20" ht="14.25" customHeight="1" x14ac:dyDescent="0.2">
      <c r="B58" s="705" t="str">
        <f>CA_premium_risk!B30&amp;""</f>
        <v/>
      </c>
      <c r="C58" s="705" t="str">
        <f>CA_premium_risk!F30&amp;""</f>
        <v/>
      </c>
      <c r="D58" s="719" t="str">
        <f>IF(ISBLANK(CA_premium_risk!G30),"",CA_premium_risk!G30*CA_to_million)</f>
        <v/>
      </c>
      <c r="E58" s="719" t="str">
        <f>IF(ISBLANK(CA_premium_risk!H30),"",CA_premium_risk!H30*CA_to_million)</f>
        <v/>
      </c>
      <c r="F58" s="722" t="str">
        <f>IF(ISBLANK(CA_premium_risk!J30),"",IF(CA_premium_risk!J30&gt;CA_CY_frequency_threshold,1,CA_premium_risk!J30))</f>
        <v/>
      </c>
      <c r="G58" s="719" t="str">
        <f>IF(ISBLANK(CA_premium_risk!K30),"",IF(CA_premium_risk!J30&gt;CA_CY_frequency_threshold,CA_premium_risk!J30*CA_premium_risk!K30*CA_to_million,CA_premium_risk!K30*CA_to_million))</f>
        <v/>
      </c>
      <c r="H58" s="719" t="str">
        <f>IF(ISBLANK(CA_premium_risk!L30),"",IF(CA_premium_risk!J30&gt;CA_CY_frequency_threshold,SQRT(CA_premium_risk!J30)*CA_premium_risk!L30*CA_to_million,CA_premium_risk!L30*CA_to_million))</f>
        <v/>
      </c>
      <c r="I58" s="722" t="str">
        <f>IF(ISBLANK(CA_premium_risk!M30),"",CA_premium_risk!M30)</f>
        <v/>
      </c>
      <c r="J58" s="719" t="str">
        <f>IF(ISBLANK(CA_premium_risk!N30),"",CA_premium_risk!N30*CA_to_million)</f>
        <v/>
      </c>
      <c r="K58" s="722" t="str">
        <f>IF(ISBLANK(CA_premium_risk!O30),"",CA_premium_risk!O30)</f>
        <v/>
      </c>
      <c r="L58" s="719" t="str">
        <f>IF(ISBLANK(CA_premium_risk!Q30),"",CA_premium_risk!Q30*CA_to_million)</f>
        <v/>
      </c>
      <c r="M58" s="719" t="str">
        <f>IF(ISBLANK(CA_premium_risk!R30),"",CA_premium_risk!R30*CA_to_million)</f>
        <v/>
      </c>
      <c r="N58" s="719" t="str">
        <f>IF(ISBLANK(CA_premium_risk!S30),"",CA_premium_risk!S30*CA_to_million)</f>
        <v/>
      </c>
      <c r="O58" s="719" t="str">
        <f>IF(ISBLANK(CA_premium_risk!T30),"",CA_premium_risk!T30*CA_to_million)</f>
        <v/>
      </c>
      <c r="P58" s="719" t="str">
        <f>IF(ISBLANK(CA_premium_risk!U30),"",CA_premium_risk!U30)</f>
        <v/>
      </c>
      <c r="R58" s="703"/>
      <c r="S58" s="703"/>
      <c r="T58" s="703"/>
    </row>
    <row r="59" spans="2:20" ht="14.25" customHeight="1" x14ac:dyDescent="0.2">
      <c r="B59" s="705" t="str">
        <f>CA_premium_risk!B31&amp;""</f>
        <v/>
      </c>
      <c r="C59" s="705" t="str">
        <f>CA_premium_risk!F31&amp;""</f>
        <v/>
      </c>
      <c r="D59" s="719" t="str">
        <f>IF(ISBLANK(CA_premium_risk!G31),"",CA_premium_risk!G31*CA_to_million)</f>
        <v/>
      </c>
      <c r="E59" s="719" t="str">
        <f>IF(ISBLANK(CA_premium_risk!H31),"",CA_premium_risk!H31*CA_to_million)</f>
        <v/>
      </c>
      <c r="F59" s="722" t="str">
        <f>IF(ISBLANK(CA_premium_risk!J31),"",IF(CA_premium_risk!J31&gt;CA_CY_frequency_threshold,1,CA_premium_risk!J31))</f>
        <v/>
      </c>
      <c r="G59" s="719" t="str">
        <f>IF(ISBLANK(CA_premium_risk!K31),"",IF(CA_premium_risk!J31&gt;CA_CY_frequency_threshold,CA_premium_risk!J31*CA_premium_risk!K31*CA_to_million,CA_premium_risk!K31*CA_to_million))</f>
        <v/>
      </c>
      <c r="H59" s="719" t="str">
        <f>IF(ISBLANK(CA_premium_risk!L31),"",IF(CA_premium_risk!J31&gt;CA_CY_frequency_threshold,SQRT(CA_premium_risk!J31)*CA_premium_risk!L31*CA_to_million,CA_premium_risk!L31*CA_to_million))</f>
        <v/>
      </c>
      <c r="I59" s="722" t="str">
        <f>IF(ISBLANK(CA_premium_risk!M31),"",CA_premium_risk!M31)</f>
        <v/>
      </c>
      <c r="J59" s="719" t="str">
        <f>IF(ISBLANK(CA_premium_risk!N31),"",CA_premium_risk!N31*CA_to_million)</f>
        <v/>
      </c>
      <c r="K59" s="722" t="str">
        <f>IF(ISBLANK(CA_premium_risk!O31),"",CA_premium_risk!O31)</f>
        <v/>
      </c>
      <c r="L59" s="719" t="str">
        <f>IF(ISBLANK(CA_premium_risk!Q31),"",CA_premium_risk!Q31*CA_to_million)</f>
        <v/>
      </c>
      <c r="M59" s="719" t="str">
        <f>IF(ISBLANK(CA_premium_risk!R31),"",CA_premium_risk!R31*CA_to_million)</f>
        <v/>
      </c>
      <c r="N59" s="719" t="str">
        <f>IF(ISBLANK(CA_premium_risk!S31),"",CA_premium_risk!S31*CA_to_million)</f>
        <v/>
      </c>
      <c r="O59" s="719" t="str">
        <f>IF(ISBLANK(CA_premium_risk!T31),"",CA_premium_risk!T31*CA_to_million)</f>
        <v/>
      </c>
      <c r="P59" s="719" t="str">
        <f>IF(ISBLANK(CA_premium_risk!U31),"",CA_premium_risk!U31)</f>
        <v/>
      </c>
      <c r="R59" s="703"/>
      <c r="S59" s="703"/>
      <c r="T59" s="703"/>
    </row>
    <row r="60" spans="2:20" ht="14.25" customHeight="1" x14ac:dyDescent="0.2">
      <c r="B60" s="705" t="str">
        <f>CA_premium_risk!B32&amp;""</f>
        <v/>
      </c>
      <c r="C60" s="705" t="str">
        <f>CA_premium_risk!F32&amp;""</f>
        <v/>
      </c>
      <c r="D60" s="719" t="str">
        <f>IF(ISBLANK(CA_premium_risk!G32),"",CA_premium_risk!G32*CA_to_million)</f>
        <v/>
      </c>
      <c r="E60" s="719" t="str">
        <f>IF(ISBLANK(CA_premium_risk!H32),"",CA_premium_risk!H32*CA_to_million)</f>
        <v/>
      </c>
      <c r="F60" s="722" t="str">
        <f>IF(ISBLANK(CA_premium_risk!J32),"",IF(CA_premium_risk!J32&gt;CA_CY_frequency_threshold,1,CA_premium_risk!J32))</f>
        <v/>
      </c>
      <c r="G60" s="719" t="str">
        <f>IF(ISBLANK(CA_premium_risk!K32),"",IF(CA_premium_risk!J32&gt;CA_CY_frequency_threshold,CA_premium_risk!J32*CA_premium_risk!K32*CA_to_million,CA_premium_risk!K32*CA_to_million))</f>
        <v/>
      </c>
      <c r="H60" s="719" t="str">
        <f>IF(ISBLANK(CA_premium_risk!L32),"",IF(CA_premium_risk!J32&gt;CA_CY_frequency_threshold,SQRT(CA_premium_risk!J32)*CA_premium_risk!L32*CA_to_million,CA_premium_risk!L32*CA_to_million))</f>
        <v/>
      </c>
      <c r="I60" s="722" t="str">
        <f>IF(ISBLANK(CA_premium_risk!M32),"",CA_premium_risk!M32)</f>
        <v/>
      </c>
      <c r="J60" s="719" t="str">
        <f>IF(ISBLANK(CA_premium_risk!N32),"",CA_premium_risk!N32*CA_to_million)</f>
        <v/>
      </c>
      <c r="K60" s="722" t="str">
        <f>IF(ISBLANK(CA_premium_risk!O32),"",CA_premium_risk!O32)</f>
        <v/>
      </c>
      <c r="L60" s="719" t="str">
        <f>IF(ISBLANK(CA_premium_risk!Q32),"",CA_premium_risk!Q32*CA_to_million)</f>
        <v/>
      </c>
      <c r="M60" s="719" t="str">
        <f>IF(ISBLANK(CA_premium_risk!R32),"",CA_premium_risk!R32*CA_to_million)</f>
        <v/>
      </c>
      <c r="N60" s="719" t="str">
        <f>IF(ISBLANK(CA_premium_risk!S32),"",CA_premium_risk!S32*CA_to_million)</f>
        <v/>
      </c>
      <c r="O60" s="719" t="str">
        <f>IF(ISBLANK(CA_premium_risk!T32),"",CA_premium_risk!T32*CA_to_million)</f>
        <v/>
      </c>
      <c r="P60" s="719" t="str">
        <f>IF(ISBLANK(CA_premium_risk!U32),"",CA_premium_risk!U32)</f>
        <v/>
      </c>
      <c r="R60" s="703"/>
      <c r="S60" s="703"/>
      <c r="T60" s="703"/>
    </row>
    <row r="61" spans="2:20" ht="14.25" customHeight="1" x14ac:dyDescent="0.2">
      <c r="B61" s="705" t="str">
        <f>CA_premium_risk!B33&amp;""</f>
        <v/>
      </c>
      <c r="C61" s="705" t="str">
        <f>CA_premium_risk!F33&amp;""</f>
        <v/>
      </c>
      <c r="D61" s="719" t="str">
        <f>IF(ISBLANK(CA_premium_risk!G33),"",CA_premium_risk!G33*CA_to_million)</f>
        <v/>
      </c>
      <c r="E61" s="719" t="str">
        <f>IF(ISBLANK(CA_premium_risk!H33),"",CA_premium_risk!H33*CA_to_million)</f>
        <v/>
      </c>
      <c r="F61" s="722" t="str">
        <f>IF(ISBLANK(CA_premium_risk!J33),"",IF(CA_premium_risk!J33&gt;CA_CY_frequency_threshold,1,CA_premium_risk!J33))</f>
        <v/>
      </c>
      <c r="G61" s="719" t="str">
        <f>IF(ISBLANK(CA_premium_risk!K33),"",IF(CA_premium_risk!J33&gt;CA_CY_frequency_threshold,CA_premium_risk!J33*CA_premium_risk!K33*CA_to_million,CA_premium_risk!K33*CA_to_million))</f>
        <v/>
      </c>
      <c r="H61" s="719" t="str">
        <f>IF(ISBLANK(CA_premium_risk!L33),"",IF(CA_premium_risk!J33&gt;CA_CY_frequency_threshold,SQRT(CA_premium_risk!J33)*CA_premium_risk!L33*CA_to_million,CA_premium_risk!L33*CA_to_million))</f>
        <v/>
      </c>
      <c r="I61" s="722" t="str">
        <f>IF(ISBLANK(CA_premium_risk!M33),"",CA_premium_risk!M33)</f>
        <v/>
      </c>
      <c r="J61" s="719" t="str">
        <f>IF(ISBLANK(CA_premium_risk!N33),"",CA_premium_risk!N33*CA_to_million)</f>
        <v/>
      </c>
      <c r="K61" s="722" t="str">
        <f>IF(ISBLANK(CA_premium_risk!O33),"",CA_premium_risk!O33)</f>
        <v/>
      </c>
      <c r="L61" s="719" t="str">
        <f>IF(ISBLANK(CA_premium_risk!Q33),"",CA_premium_risk!Q33*CA_to_million)</f>
        <v/>
      </c>
      <c r="M61" s="719" t="str">
        <f>IF(ISBLANK(CA_premium_risk!R33),"",CA_premium_risk!R33*CA_to_million)</f>
        <v/>
      </c>
      <c r="N61" s="719" t="str">
        <f>IF(ISBLANK(CA_premium_risk!S33),"",CA_premium_risk!S33*CA_to_million)</f>
        <v/>
      </c>
      <c r="O61" s="719" t="str">
        <f>IF(ISBLANK(CA_premium_risk!T33),"",CA_premium_risk!T33*CA_to_million)</f>
        <v/>
      </c>
      <c r="P61" s="719" t="str">
        <f>IF(ISBLANK(CA_premium_risk!U33),"",CA_premium_risk!U33)</f>
        <v/>
      </c>
      <c r="R61" s="703"/>
      <c r="S61" s="703"/>
      <c r="T61" s="703"/>
    </row>
    <row r="62" spans="2:20" ht="14.25" customHeight="1" x14ac:dyDescent="0.2">
      <c r="B62" s="705" t="str">
        <f>CA_premium_risk!B34&amp;""</f>
        <v/>
      </c>
      <c r="C62" s="705" t="str">
        <f>CA_premium_risk!F34&amp;""</f>
        <v/>
      </c>
      <c r="D62" s="719" t="str">
        <f>IF(ISBLANK(CA_premium_risk!G34),"",CA_premium_risk!G34*CA_to_million)</f>
        <v/>
      </c>
      <c r="E62" s="719" t="str">
        <f>IF(ISBLANK(CA_premium_risk!H34),"",CA_premium_risk!H34*CA_to_million)</f>
        <v/>
      </c>
      <c r="F62" s="722" t="str">
        <f>IF(ISBLANK(CA_premium_risk!J34),"",IF(CA_premium_risk!J34&gt;CA_CY_frequency_threshold,1,CA_premium_risk!J34))</f>
        <v/>
      </c>
      <c r="G62" s="719" t="str">
        <f>IF(ISBLANK(CA_premium_risk!K34),"",IF(CA_premium_risk!J34&gt;CA_CY_frequency_threshold,CA_premium_risk!J34*CA_premium_risk!K34*CA_to_million,CA_premium_risk!K34*CA_to_million))</f>
        <v/>
      </c>
      <c r="H62" s="719" t="str">
        <f>IF(ISBLANK(CA_premium_risk!L34),"",IF(CA_premium_risk!J34&gt;CA_CY_frequency_threshold,SQRT(CA_premium_risk!J34)*CA_premium_risk!L34*CA_to_million,CA_premium_risk!L34*CA_to_million))</f>
        <v/>
      </c>
      <c r="I62" s="722" t="str">
        <f>IF(ISBLANK(CA_premium_risk!M34),"",CA_premium_risk!M34)</f>
        <v/>
      </c>
      <c r="J62" s="719" t="str">
        <f>IF(ISBLANK(CA_premium_risk!N34),"",CA_premium_risk!N34*CA_to_million)</f>
        <v/>
      </c>
      <c r="K62" s="722" t="str">
        <f>IF(ISBLANK(CA_premium_risk!O34),"",CA_premium_risk!O34)</f>
        <v/>
      </c>
      <c r="L62" s="719" t="str">
        <f>IF(ISBLANK(CA_premium_risk!Q34),"",CA_premium_risk!Q34*CA_to_million)</f>
        <v/>
      </c>
      <c r="M62" s="719" t="str">
        <f>IF(ISBLANK(CA_premium_risk!R34),"",CA_premium_risk!R34*CA_to_million)</f>
        <v/>
      </c>
      <c r="N62" s="719" t="str">
        <f>IF(ISBLANK(CA_premium_risk!S34),"",CA_premium_risk!S34*CA_to_million)</f>
        <v/>
      </c>
      <c r="O62" s="719" t="str">
        <f>IF(ISBLANK(CA_premium_risk!T34),"",CA_premium_risk!T34*CA_to_million)</f>
        <v/>
      </c>
      <c r="P62" s="719" t="str">
        <f>IF(ISBLANK(CA_premium_risk!U34),"",CA_premium_risk!U34)</f>
        <v/>
      </c>
      <c r="R62" s="703"/>
      <c r="S62" s="703"/>
      <c r="T62" s="703"/>
    </row>
    <row r="63" spans="2:20" ht="14.25" customHeight="1" x14ac:dyDescent="0.2">
      <c r="B63" s="706" t="str">
        <f>CA_premium_risk!B35&amp;""</f>
        <v/>
      </c>
      <c r="C63" s="706" t="str">
        <f>CA_premium_risk!F35&amp;""</f>
        <v/>
      </c>
      <c r="D63" s="720" t="str">
        <f>IF(ISBLANK(CA_premium_risk!G35),"",CA_premium_risk!G35*CA_to_million)</f>
        <v/>
      </c>
      <c r="E63" s="720" t="str">
        <f>IF(ISBLANK(CA_premium_risk!H35),"",CA_premium_risk!H35*CA_to_million)</f>
        <v/>
      </c>
      <c r="F63" s="723" t="str">
        <f>IF(ISBLANK(CA_premium_risk!J35),"",IF(CA_premium_risk!J35&gt;CA_CY_frequency_threshold,1,CA_premium_risk!J35))</f>
        <v/>
      </c>
      <c r="G63" s="720" t="str">
        <f>IF(ISBLANK(CA_premium_risk!K35),"",IF(CA_premium_risk!J35&gt;CA_CY_frequency_threshold,CA_premium_risk!J35*CA_premium_risk!K35*CA_to_million,CA_premium_risk!K35*CA_to_million))</f>
        <v/>
      </c>
      <c r="H63" s="720" t="str">
        <f>IF(ISBLANK(CA_premium_risk!L35),"",IF(CA_premium_risk!J35&gt;CA_CY_frequency_threshold,SQRT(CA_premium_risk!J35)*CA_premium_risk!L35*CA_to_million,CA_premium_risk!L35*CA_to_million))</f>
        <v/>
      </c>
      <c r="I63" s="723" t="str">
        <f>IF(ISBLANK(CA_premium_risk!M35),"",CA_premium_risk!M35)</f>
        <v/>
      </c>
      <c r="J63" s="720" t="str">
        <f>IF(ISBLANK(CA_premium_risk!N35),"",CA_premium_risk!N35*CA_to_million)</f>
        <v/>
      </c>
      <c r="K63" s="723" t="str">
        <f>IF(ISBLANK(CA_premium_risk!O35),"",CA_premium_risk!O35)</f>
        <v/>
      </c>
      <c r="L63" s="720" t="str">
        <f>IF(ISBLANK(CA_premium_risk!Q35),"",CA_premium_risk!Q35*CA_to_million)</f>
        <v/>
      </c>
      <c r="M63" s="720" t="str">
        <f>IF(ISBLANK(CA_premium_risk!R35),"",CA_premium_risk!R35*CA_to_million)</f>
        <v/>
      </c>
      <c r="N63" s="720" t="str">
        <f>IF(ISBLANK(CA_premium_risk!S35),"",CA_premium_risk!S35*CA_to_million)</f>
        <v/>
      </c>
      <c r="O63" s="720" t="str">
        <f>IF(ISBLANK(CA_premium_risk!T35),"",CA_premium_risk!T35*CA_to_million)</f>
        <v/>
      </c>
      <c r="P63" s="720" t="str">
        <f>IF(ISBLANK(CA_premium_risk!U35),"",CA_premium_risk!U35)</f>
        <v/>
      </c>
      <c r="R63" s="703"/>
      <c r="S63" s="703"/>
      <c r="T63" s="703"/>
    </row>
    <row r="66" spans="1:22" s="137" customFormat="1" ht="16.5" customHeight="1" x14ac:dyDescent="0.2">
      <c r="A66" s="50"/>
      <c r="B66" s="698" t="s">
        <v>451</v>
      </c>
      <c r="V66" s="489"/>
    </row>
    <row r="67" spans="1:22" ht="12.75" customHeight="1" x14ac:dyDescent="0.2">
      <c r="B67" s="724" t="s">
        <v>450</v>
      </c>
    </row>
    <row r="68" spans="1:22" ht="12.75" customHeight="1" x14ac:dyDescent="0.2">
      <c r="B68" s="724" t="s">
        <v>587</v>
      </c>
    </row>
    <row r="70" spans="1:22" ht="12.75" customHeight="1" x14ac:dyDescent="0.2">
      <c r="B70" s="375" t="s">
        <v>621</v>
      </c>
    </row>
    <row r="71" spans="1:22" ht="12.75" customHeight="1" x14ac:dyDescent="0.2">
      <c r="B71" s="714" t="s">
        <v>442</v>
      </c>
    </row>
    <row r="72" spans="1:22" ht="12.75" customHeight="1" x14ac:dyDescent="0.2">
      <c r="B72" s="714" t="s">
        <v>443</v>
      </c>
    </row>
    <row r="73" spans="1:22" ht="12.75" customHeight="1" x14ac:dyDescent="0.2">
      <c r="B73" s="714" t="s">
        <v>444</v>
      </c>
    </row>
    <row r="74" spans="1:22" ht="12.75" customHeight="1" x14ac:dyDescent="0.2">
      <c r="B74" s="714" t="s">
        <v>445</v>
      </c>
    </row>
    <row r="75" spans="1:22" ht="12.75" customHeight="1" x14ac:dyDescent="0.2">
      <c r="B75" s="714" t="s">
        <v>446</v>
      </c>
    </row>
    <row r="76" spans="1:22" ht="12.75" customHeight="1" x14ac:dyDescent="0.2">
      <c r="B76" t="s">
        <v>441</v>
      </c>
    </row>
    <row r="79" spans="1:22" s="691" customFormat="1" ht="12.75" customHeight="1" x14ac:dyDescent="0.2">
      <c r="A79" s="482">
        <v>4</v>
      </c>
      <c r="B79" s="482" t="s">
        <v>203</v>
      </c>
      <c r="C79" s="715"/>
      <c r="D79" s="716"/>
      <c r="E79" s="717"/>
      <c r="F79" s="717"/>
      <c r="G79" s="717"/>
      <c r="H79" s="717"/>
      <c r="I79" s="717"/>
    </row>
    <row r="80" spans="1:22" ht="12.75" customHeight="1" x14ac:dyDescent="0.2">
      <c r="C80" s="324"/>
      <c r="D80" s="325"/>
    </row>
    <row r="81" spans="1:20" ht="12.75" customHeight="1" x14ac:dyDescent="0.2">
      <c r="C81" s="324"/>
      <c r="D81" s="325"/>
    </row>
    <row r="82" spans="1:20" ht="12.75" customHeight="1" x14ac:dyDescent="0.2">
      <c r="A82" s="326" t="s">
        <v>182</v>
      </c>
      <c r="B82" s="326" t="s">
        <v>220</v>
      </c>
      <c r="C82" s="326" t="s">
        <v>183</v>
      </c>
      <c r="D82" s="336" t="s">
        <v>151</v>
      </c>
    </row>
    <row r="83" spans="1:20" ht="12.75" customHeight="1" x14ac:dyDescent="0.2">
      <c r="A83" s="327" t="s">
        <v>184</v>
      </c>
      <c r="B83" s="327" t="s">
        <v>204</v>
      </c>
      <c r="C83" s="328"/>
      <c r="D83" s="1018">
        <f>CA_expected_result!F48*CA_to_million</f>
        <v>0</v>
      </c>
    </row>
    <row r="84" spans="1:20" ht="12.75" customHeight="1" x14ac:dyDescent="0.2">
      <c r="A84" s="327" t="s">
        <v>185</v>
      </c>
      <c r="B84" s="327" t="s">
        <v>205</v>
      </c>
      <c r="C84" s="328"/>
      <c r="D84" s="1018">
        <f>CA_expected_result!G48*CA_to_million</f>
        <v>0</v>
      </c>
    </row>
    <row r="85" spans="1:20" ht="12.75" customHeight="1" x14ac:dyDescent="0.2">
      <c r="A85" s="327" t="s">
        <v>186</v>
      </c>
      <c r="B85" s="327" t="s">
        <v>206</v>
      </c>
      <c r="C85" s="328"/>
      <c r="D85" s="1018">
        <f>CA_expected_result!H48*CA_to_million</f>
        <v>0</v>
      </c>
    </row>
    <row r="86" spans="1:20" ht="12.75" customHeight="1" x14ac:dyDescent="0.2">
      <c r="A86" s="327" t="s">
        <v>187</v>
      </c>
      <c r="B86" s="327" t="s">
        <v>207</v>
      </c>
      <c r="C86" s="328"/>
      <c r="D86" s="1018">
        <f>CA_expected_result!I48*CA_to_million</f>
        <v>0</v>
      </c>
    </row>
    <row r="87" spans="1:20" ht="12.75" customHeight="1" x14ac:dyDescent="0.2">
      <c r="A87" s="329" t="s">
        <v>188</v>
      </c>
      <c r="B87" s="330" t="s">
        <v>208</v>
      </c>
      <c r="C87" s="331"/>
      <c r="D87" s="1019">
        <f>CA_expected_result!J48*CA_to_million</f>
        <v>0</v>
      </c>
    </row>
    <row r="88" spans="1:20" ht="12.75" customHeight="1" x14ac:dyDescent="0.2">
      <c r="A88" s="332"/>
      <c r="B88" s="332"/>
      <c r="C88" s="333"/>
      <c r="D88" s="334"/>
    </row>
    <row r="89" spans="1:20" ht="12.75" customHeight="1" x14ac:dyDescent="0.2">
      <c r="A89" s="332"/>
      <c r="B89" s="332"/>
      <c r="C89" s="333"/>
      <c r="D89" s="334"/>
    </row>
    <row r="90" spans="1:20" ht="12.75" customHeight="1" x14ac:dyDescent="0.2">
      <c r="A90" s="335" t="s">
        <v>182</v>
      </c>
      <c r="B90" s="335" t="s">
        <v>221</v>
      </c>
      <c r="C90" s="326" t="s">
        <v>183</v>
      </c>
      <c r="D90" s="348" t="s">
        <v>151</v>
      </c>
      <c r="E90" s="5" t="s">
        <v>453</v>
      </c>
      <c r="F90" s="5"/>
      <c r="G90" s="5"/>
      <c r="H90" s="5"/>
      <c r="I90" s="5"/>
      <c r="J90" s="5"/>
      <c r="K90" s="5"/>
      <c r="L90" s="5"/>
      <c r="M90" s="5"/>
      <c r="N90" s="5"/>
      <c r="O90" s="5"/>
      <c r="P90" s="5"/>
      <c r="Q90" s="5"/>
      <c r="R90" s="5"/>
      <c r="S90" s="5"/>
      <c r="T90" s="5"/>
    </row>
    <row r="91" spans="1:20" ht="12.75" customHeight="1" x14ac:dyDescent="0.2">
      <c r="A91" s="327" t="s">
        <v>184</v>
      </c>
      <c r="B91" s="327" t="s">
        <v>209</v>
      </c>
      <c r="C91" s="328"/>
      <c r="D91" s="725"/>
      <c r="E91" s="489" t="s">
        <v>452</v>
      </c>
      <c r="F91" s="5"/>
      <c r="G91" s="5"/>
      <c r="H91" s="5"/>
      <c r="I91" s="5"/>
      <c r="J91" s="5"/>
      <c r="K91" s="5"/>
      <c r="L91" s="5"/>
      <c r="M91" s="5"/>
      <c r="N91" s="5"/>
      <c r="O91" s="5"/>
      <c r="P91" s="5"/>
      <c r="Q91" s="5"/>
      <c r="R91" s="5"/>
      <c r="S91" s="5"/>
      <c r="T91" s="5"/>
    </row>
    <row r="92" spans="1:20" ht="12.75" customHeight="1" x14ac:dyDescent="0.2">
      <c r="A92" s="337" t="s">
        <v>185</v>
      </c>
      <c r="B92" s="337" t="s">
        <v>210</v>
      </c>
      <c r="C92" s="338"/>
      <c r="D92" s="328"/>
      <c r="E92" s="343" t="s">
        <v>195</v>
      </c>
    </row>
    <row r="93" spans="1:20" ht="12.75" customHeight="1" x14ac:dyDescent="0.2">
      <c r="A93" s="337" t="s">
        <v>186</v>
      </c>
      <c r="B93" s="337" t="s">
        <v>211</v>
      </c>
      <c r="C93" s="328"/>
      <c r="D93" s="328"/>
      <c r="E93" s="343" t="s">
        <v>195</v>
      </c>
    </row>
    <row r="94" spans="1:20" ht="12.75" customHeight="1" x14ac:dyDescent="0.2">
      <c r="A94" s="337" t="s">
        <v>187</v>
      </c>
      <c r="B94" s="337" t="s">
        <v>212</v>
      </c>
      <c r="C94" s="328"/>
      <c r="D94" s="328"/>
      <c r="E94" s="343" t="s">
        <v>195</v>
      </c>
    </row>
    <row r="95" spans="1:20" ht="12.75" customHeight="1" x14ac:dyDescent="0.2">
      <c r="A95" s="327" t="s">
        <v>188</v>
      </c>
      <c r="B95" s="327" t="s">
        <v>213</v>
      </c>
      <c r="C95" s="328"/>
      <c r="D95" s="725"/>
      <c r="E95" s="489" t="s">
        <v>452</v>
      </c>
      <c r="F95" s="5"/>
      <c r="G95" s="5"/>
      <c r="H95" s="5"/>
      <c r="I95" s="5"/>
      <c r="J95" s="5"/>
      <c r="K95" s="5"/>
      <c r="L95" s="5"/>
      <c r="M95" s="5"/>
      <c r="N95" s="5"/>
    </row>
    <row r="96" spans="1:20" ht="12.75" customHeight="1" x14ac:dyDescent="0.2">
      <c r="A96" s="339" t="s">
        <v>189</v>
      </c>
      <c r="B96" s="339" t="s">
        <v>214</v>
      </c>
      <c r="C96" s="328"/>
      <c r="D96" s="328"/>
      <c r="E96" s="343" t="s">
        <v>195</v>
      </c>
    </row>
    <row r="97" spans="1:5" ht="12.75" customHeight="1" x14ac:dyDescent="0.2">
      <c r="A97" s="339" t="s">
        <v>190</v>
      </c>
      <c r="B97" s="339" t="s">
        <v>215</v>
      </c>
      <c r="C97" s="328"/>
      <c r="D97" s="328"/>
      <c r="E97" s="343" t="s">
        <v>195</v>
      </c>
    </row>
    <row r="98" spans="1:5" s="325" customFormat="1" ht="12.75" customHeight="1" x14ac:dyDescent="0.2">
      <c r="A98" s="339" t="s">
        <v>191</v>
      </c>
      <c r="B98" s="339" t="s">
        <v>216</v>
      </c>
      <c r="C98" s="328"/>
      <c r="D98" s="328"/>
      <c r="E98" s="343" t="s">
        <v>195</v>
      </c>
    </row>
    <row r="99" spans="1:5" ht="12.75" customHeight="1" x14ac:dyDescent="0.2">
      <c r="A99" s="337" t="s">
        <v>192</v>
      </c>
      <c r="B99" s="337" t="s">
        <v>741</v>
      </c>
      <c r="C99" s="328"/>
      <c r="D99" s="328"/>
      <c r="E99" s="343" t="s">
        <v>195</v>
      </c>
    </row>
    <row r="100" spans="1:5" ht="26.25" customHeight="1" x14ac:dyDescent="0.2">
      <c r="A100" s="327" t="s">
        <v>193</v>
      </c>
      <c r="B100" s="342" t="s">
        <v>217</v>
      </c>
      <c r="C100" s="328"/>
      <c r="D100" s="725"/>
      <c r="E100" s="489"/>
    </row>
    <row r="101" spans="1:5" ht="12.75" customHeight="1" x14ac:dyDescent="0.2">
      <c r="A101" s="337" t="s">
        <v>194</v>
      </c>
      <c r="B101" s="337" t="s">
        <v>218</v>
      </c>
      <c r="C101" s="328"/>
      <c r="D101" s="328"/>
      <c r="E101" s="343" t="s">
        <v>195</v>
      </c>
    </row>
    <row r="102" spans="1:5" ht="12.75" customHeight="1" x14ac:dyDescent="0.2">
      <c r="A102" s="340" t="s">
        <v>742</v>
      </c>
      <c r="B102" s="341" t="s">
        <v>219</v>
      </c>
      <c r="C102" s="331"/>
      <c r="D102" s="331"/>
      <c r="E102" s="343" t="s">
        <v>195</v>
      </c>
    </row>
    <row r="108" spans="1:5" ht="12.75" customHeight="1" x14ac:dyDescent="0.2">
      <c r="B108" s="222"/>
    </row>
  </sheetData>
  <mergeCells count="8">
    <mergeCell ref="V36:X36"/>
    <mergeCell ref="D36:E36"/>
    <mergeCell ref="F36:P36"/>
    <mergeCell ref="R36:T36"/>
    <mergeCell ref="D37:E37"/>
    <mergeCell ref="F37:H37"/>
    <mergeCell ref="I37:K37"/>
    <mergeCell ref="L37:P3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OSP_Note xmlns="http://schemas.microsoft.com/sharepoint/v3/fields">
      <Terms xmlns="http://schemas.microsoft.com/office/infopath/2007/PartnerControls">
        <TermInfo xmlns="http://schemas.microsoft.com/office/infopath/2007/PartnerControls">
          <TermName xmlns="http://schemas.microsoft.com/office/infopath/2007/PartnerControls">4-02.9 Verschiedenes</TermName>
          <TermId xmlns="http://schemas.microsoft.com/office/infopath/2007/PartnerControls">b7add63a-7a8a-4b8a-bfff-6c9ce2cbce07</TermId>
        </TermInfo>
      </Terms>
    </OSP_Note>
    <Topic_Note xmlns="http://schemas.microsoft.com/sharepoint/v3/fields">
      <Terms xmlns="http://schemas.microsoft.com/office/infopath/2007/PartnerControls">
        <TermInfo xmlns="http://schemas.microsoft.com/office/infopath/2007/PartnerControls">
          <TermName xmlns="http://schemas.microsoft.com/office/infopath/2007/PartnerControls">Aufsichtsabgabe</TermName>
          <TermId xmlns="http://schemas.microsoft.com/office/infopath/2007/PartnerControls">1bb1ff23-244b-430d-b77e-6c87f49b07f4</TermId>
        </TermInfo>
      </Terms>
    </Topic_Note>
    <OU_Note xmlns="http://schemas.microsoft.com/sharepoint/v3/fields">
      <Terms xmlns="http://schemas.microsoft.com/office/infopath/2007/PartnerControls">
        <TermInfo xmlns="http://schemas.microsoft.com/office/infopath/2007/PartnerControls">
          <TermName xmlns="http://schemas.microsoft.com/office/infopath/2007/PartnerControls">GB-V</TermName>
          <TermId xmlns="http://schemas.microsoft.com/office/infopath/2007/PartnerControls">f8d7b412-2487-4e9a-b58d-c7490dedd0c5</TermId>
        </TermInfo>
      </Terms>
    </OU_Note>
    <_dlc_DocId xmlns="82c37705-afd5-4d11-a1ea-0266d9d1a166">6009-P-2-6898</_dlc_DocId>
    <_dlc_DocIdUrl xmlns="82c37705-afd5-4d11-a1ea-0266d9d1a166">
      <Url>https://dok.finma.ch/sites/6009-P/_layouts/15/DocIdRedir.aspx?ID=6009-P-2-6898</Url>
      <Description>6009-P-2-6898</Description>
    </_dlc_DocIdUrl>
    <AgendaItemGUID xmlns="08f44e9f-55a5-4d8c-81fa-e5e52f0c7a16" xsi:nil="true"/>
    <RetentionPeriod xmlns="08F44E9F-55A5-4D8C-81FA-E5E52F0C7A16">15</RetentionPeriod>
    <SeqenceNumber xmlns="08f44e9f-55a5-4d8c-81fa-e5e52f0c7a16" xsi:nil="true"/>
    <ToBeArchived xmlns="08f44e9f-55a5-4d8c-81fa-e5e52f0c7a16">Nein</ToBeArchived>
    <DocumentDate xmlns="08F44E9F-55A5-4D8C-81FA-E5E52F0C7A16">2016-11-07T23:00:00+00:00</DocumentDate>
  </documentManagement>
</p:properties>
</file>

<file path=customXml/item2.xml><?xml version="1.0" encoding="utf-8"?>
<ct:contentTypeSchema xmlns:ct="http://schemas.microsoft.com/office/2006/metadata/contentType" xmlns:ma="http://schemas.microsoft.com/office/2006/metadata/properties/metaAttributes" ct:_="" ma:_="" ma:contentTypeName="Finma Document" ma:contentTypeID="0x0101003951D1F36BC944E987AD610ADE6A10C3002366F3BBC8CE234B84695397A2A93407" ma:contentTypeVersion="10" ma:contentTypeDescription="Ein neues Dokument erstellen." ma:contentTypeScope="" ma:versionID="0568cc6719dc77685f726e99c7c2fb4c">
  <xsd:schema xmlns:xsd="http://www.w3.org/2001/XMLSchema" xmlns:xs="http://www.w3.org/2001/XMLSchema" xmlns:p="http://schemas.microsoft.com/office/2006/metadata/properties" xmlns:ns2="82c37705-afd5-4d11-a1ea-0266d9d1a166" xmlns:ns3="http://schemas.microsoft.com/sharepoint/v3/fields" xmlns:ns4="08F44E9F-55A5-4D8C-81FA-E5E52F0C7A16" xmlns:ns5="08f44e9f-55a5-4d8c-81fa-e5e52f0c7a16" targetNamespace="http://schemas.microsoft.com/office/2006/metadata/properties" ma:root="true" ma:fieldsID="17b5d0fba45ccd7280729390c91a62fb" ns2:_="" ns3:_="" ns4:_="" ns5:_="">
    <xsd:import namespace="82c37705-afd5-4d11-a1ea-0266d9d1a166"/>
    <xsd:import namespace="http://schemas.microsoft.com/sharepoint/v3/fields"/>
    <xsd:import namespace="08F44E9F-55A5-4D8C-81FA-E5E52F0C7A16"/>
    <xsd:import namespace="08f44e9f-55a5-4d8c-81fa-e5e52f0c7a16"/>
    <xsd:element name="properties">
      <xsd:complexType>
        <xsd:sequence>
          <xsd:element name="documentManagement">
            <xsd:complexType>
              <xsd:all>
                <xsd:element ref="ns2:_dlc_DocId" minOccurs="0"/>
                <xsd:element ref="ns2:_dlc_DocIdUrl" minOccurs="0"/>
                <xsd:element ref="ns2:_dlc_DocIdPersistId" minOccurs="0"/>
                <xsd:element ref="ns3:Topic_Note" minOccurs="0"/>
                <xsd:element ref="ns3:OU_Note" minOccurs="0"/>
                <xsd:element ref="ns3:OSP_Note" minOccurs="0"/>
                <xsd:element ref="ns4:RetentionPeriod" minOccurs="0"/>
                <xsd:element ref="ns5:SeqenceNumber" minOccurs="0"/>
                <xsd:element ref="ns5:AgendaItemGUID" minOccurs="0"/>
                <xsd:element ref="ns5:ToBeArchived" minOccurs="0"/>
                <xsd:element ref="ns4:Document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37705-afd5-4d11-a1ea-0266d9d1a16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opic_Note" ma:index="14" nillable="true" ma:taxonomy="true" ma:internalName="Topic_Note" ma:taxonomyFieldName="Topic" ma:displayName="Thema" ma:readOnly="false" ma:default="" ma:fieldId="{a64374eb-6e28-4d6b-ae22-c24ecbfd0ec3}" ma:sspId="27609f53-2d13-42be-a2b4-fd8d7f3f64db" ma:termSetId="7b4b023d-5e9a-475b-a148-dfe01b6a8d09" ma:anchorId="00000000-0000-0000-0000-000000000000" ma:open="true" ma:isKeyword="false">
      <xsd:complexType>
        <xsd:sequence>
          <xsd:element ref="pc:Terms" minOccurs="0" maxOccurs="1"/>
        </xsd:sequence>
      </xsd:complexType>
    </xsd:element>
    <xsd:element name="OU_Note" ma:index="16" nillable="true" ma:taxonomy="true" ma:internalName="OU_Note" ma:taxonomyFieldName="OU" ma:displayName="Organisationseinheit" ma:readOnly="false" ma:default="2;#GB-V|f8d7b412-2487-4e9a-b58d-c7490dedd0c5" ma:fieldId="{fcb30f0d-baee-4a7e-876f-d65b0367c7a8}" ma:sspId="27609f53-2d13-42be-a2b4-fd8d7f3f64db" ma:termSetId="2e7da289-48a2-42d8-b875-47a1903a1d9d" ma:anchorId="00000000-0000-0000-0000-000000000000" ma:open="false" ma:isKeyword="false">
      <xsd:complexType>
        <xsd:sequence>
          <xsd:element ref="pc:Terms" minOccurs="0" maxOccurs="1"/>
        </xsd:sequence>
      </xsd:complexType>
    </xsd:element>
    <xsd:element name="OSP_Note" ma:index="18" nillable="true" ma:taxonomy="true" ma:internalName="OSP_Note" ma:taxonomyFieldName="OSP" ma:displayName="Ordnungssystemposition" ma:readOnly="false" ma:fieldId="{47fc1aad-a32f-4b87-b398-8d261b0da966}" ma:sspId="27609f53-2d13-42be-a2b4-fd8d7f3f64db" ma:termSetId="6eefd7ee-d6f6-47de-bb49-f1d34202032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F44E9F-55A5-4D8C-81FA-E5E52F0C7A16" elementFormDefault="qualified">
    <xsd:import namespace="http://schemas.microsoft.com/office/2006/documentManagement/types"/>
    <xsd:import namespace="http://schemas.microsoft.com/office/infopath/2007/PartnerControls"/>
    <xsd:element name="RetentionPeriod" ma:index="19" nillable="true" ma:displayName="Aufbewahrungsfrist" ma:description="Aufbewahrungsfrist des Dossiers" ma:hidden="true" ma:internalName="RetentionPeriod" ma:readOnly="false">
      <xsd:simpleType>
        <xsd:restriction base="dms:Text"/>
      </xsd:simpleType>
    </xsd:element>
    <xsd:element name="DocumentDate" ma:index="23" ma:displayName="Datum" ma:default="[today]" ma:description="Dokumentendatum" ma:format="DateOnly" ma:internalName="Docum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8f44e9f-55a5-4d8c-81fa-e5e52f0c7a16" elementFormDefault="qualified">
    <xsd:import namespace="http://schemas.microsoft.com/office/2006/documentManagement/types"/>
    <xsd:import namespace="http://schemas.microsoft.com/office/infopath/2007/PartnerControls"/>
    <xsd:element name="SeqenceNumber" ma:index="20" nillable="true" ma:displayName="Reihenfolge Nummer" ma:internalName="SeqenceNumber" ma:readOnly="false">
      <xsd:simpleType>
        <xsd:restriction base="dms:Unknown"/>
      </xsd:simpleType>
    </xsd:element>
    <xsd:element name="AgendaItemGUID" ma:index="21" nillable="true" ma:displayName="Traktandum GUID" ma:internalName="AgendaItemGUID" ma:readOnly="false">
      <xsd:simpleType>
        <xsd:restriction base="dms:Text"/>
      </xsd:simpleType>
    </xsd:element>
    <xsd:element name="ToBeArchived" ma:index="22" nillable="true" ma:displayName="Archivwürdig" ma:description="Soll das Dossier archiviert werden" ma:hidden="true" ma:internalName="ToBeArchived"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41289A-DDBE-4214-B0DD-D47F116C8CAA}">
  <ds:schemaRefs>
    <ds:schemaRef ds:uri="http://purl.org/dc/terms/"/>
    <ds:schemaRef ds:uri="a13ce8e2-0bfa-4ae3-b62f-afeb61f48330"/>
    <ds:schemaRef ds:uri="http://purl.org/dc/dcmitype/"/>
    <ds:schemaRef ds:uri="http://schemas.microsoft.com/office/2006/documentManagement/types"/>
    <ds:schemaRef ds:uri="http://purl.org/dc/elements/1.1/"/>
    <ds:schemaRef ds:uri="http://schemas.microsoft.com/office/2006/metadata/properties"/>
    <ds:schemaRef ds:uri="1AB9BBCC-83C6-4736-B39B-ABA04A32D413"/>
    <ds:schemaRef ds:uri="http://schemas.microsoft.com/sharepoint/v3/fields"/>
    <ds:schemaRef ds:uri="http://schemas.openxmlformats.org/package/2006/metadata/core-properties"/>
    <ds:schemaRef ds:uri="http://schemas.microsoft.com/office/infopath/2007/PartnerControls"/>
    <ds:schemaRef ds:uri="1ab9bbcc-83c6-4736-b39b-aba04a32d413"/>
    <ds:schemaRef ds:uri="http://www.w3.org/XML/1998/namespace"/>
  </ds:schemaRefs>
</ds:datastoreItem>
</file>

<file path=customXml/itemProps2.xml><?xml version="1.0" encoding="utf-8"?>
<ds:datastoreItem xmlns:ds="http://schemas.openxmlformats.org/officeDocument/2006/customXml" ds:itemID="{F24E15FB-353B-45BC-A402-C18B977FC790}"/>
</file>

<file path=customXml/itemProps3.xml><?xml version="1.0" encoding="utf-8"?>
<ds:datastoreItem xmlns:ds="http://schemas.openxmlformats.org/officeDocument/2006/customXml" ds:itemID="{9E2AAF0B-AD35-4779-95ED-7CF39B1FFBBB}">
  <ds:schemaRefs>
    <ds:schemaRef ds:uri="http://schemas.microsoft.com/sharepoint/events"/>
  </ds:schemaRefs>
</ds:datastoreItem>
</file>

<file path=customXml/itemProps4.xml><?xml version="1.0" encoding="utf-8"?>
<ds:datastoreItem xmlns:ds="http://schemas.openxmlformats.org/officeDocument/2006/customXml" ds:itemID="{FA323AC9-9CC4-4E04-A843-731F20C80B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29</vt:i4>
      </vt:variant>
    </vt:vector>
  </HeadingPairs>
  <TitlesOfParts>
    <vt:vector size="42" baseType="lpstr">
      <vt:lpstr>Intro_SM_Captive</vt:lpstr>
      <vt:lpstr>CA_update</vt:lpstr>
      <vt:lpstr>CA_prescribed_parameters</vt:lpstr>
      <vt:lpstr>CA_calculation_documentation</vt:lpstr>
      <vt:lpstr>CA_reserves_and_premiums</vt:lpstr>
      <vt:lpstr>CA_reserve_risk</vt:lpstr>
      <vt:lpstr>CA_premium_risk</vt:lpstr>
      <vt:lpstr>CA_expected_result</vt:lpstr>
      <vt:lpstr>CA_IE3_risk</vt:lpstr>
      <vt:lpstr>CA_discount_factors</vt:lpstr>
      <vt:lpstr>CA_MVM</vt:lpstr>
      <vt:lpstr>CA_insurance_cash_flows</vt:lpstr>
      <vt:lpstr>CA_input_SST_Template</vt:lpstr>
      <vt:lpstr>CA_alpha</vt:lpstr>
      <vt:lpstr>CA_CoC</vt:lpstr>
      <vt:lpstr>CA_company_name</vt:lpstr>
      <vt:lpstr>CA_currencies</vt:lpstr>
      <vt:lpstr>CA_current_year</vt:lpstr>
      <vt:lpstr>CA_CY_BE_vec</vt:lpstr>
      <vt:lpstr>CA_CY_frequency_threshold</vt:lpstr>
      <vt:lpstr>CA_CY_scope_risk</vt:lpstr>
      <vt:lpstr>CA_CY_seg</vt:lpstr>
      <vt:lpstr>CA_CY_seg_curr</vt:lpstr>
      <vt:lpstr>CA_CY_seg_FXtoSSTcurr</vt:lpstr>
      <vt:lpstr>CA_CY_seg_scope</vt:lpstr>
      <vt:lpstr>CA_CY_type_model</vt:lpstr>
      <vt:lpstr>CA_exchange_rates</vt:lpstr>
      <vt:lpstr>CA_nunit</vt:lpstr>
      <vt:lpstr>CA_nunit_lab</vt:lpstr>
      <vt:lpstr>CA_nunit_rate</vt:lpstr>
      <vt:lpstr>CA_PY_BE_vec</vt:lpstr>
      <vt:lpstr>CA_PY_BE_vec_selected</vt:lpstr>
      <vt:lpstr>CA_PY_Corr</vt:lpstr>
      <vt:lpstr>CA_PY_corr_mat</vt:lpstr>
      <vt:lpstr>CA_PY_seg</vt:lpstr>
      <vt:lpstr>CA_PY_seg_curr</vt:lpstr>
      <vt:lpstr>CA_PY_seg_CV</vt:lpstr>
      <vt:lpstr>CA_PY_seg_FXtoSSTcurr</vt:lpstr>
      <vt:lpstr>CA_SST_currency</vt:lpstr>
      <vt:lpstr>CA_suffix</vt:lpstr>
      <vt:lpstr>CA_to_million</vt:lpstr>
      <vt:lpstr>CA_zero_disc_fact</vt:lpstr>
    </vt:vector>
  </TitlesOfParts>
  <Company>FINMA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Dudok de Wit Laurent</dc:creator>
  <cp:lastModifiedBy>DEF</cp:lastModifiedBy>
  <cp:lastPrinted>2016-10-31T11:27:52Z</cp:lastPrinted>
  <dcterms:created xsi:type="dcterms:W3CDTF">2015-09-16T09:15:34Z</dcterms:created>
  <dcterms:modified xsi:type="dcterms:W3CDTF">2025-01-24T11:48:02Z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0x0101003951D1F36BC944E987AD610ADE6A10C3002366F3BBC8CE234B84695397A2A93407</vt:lpwstr>
  </property>
  <property fmtid="{D5CDD505-2E9C-101B-9397-08002B2CF9AE}" pid="3" name="DocumentStatus">
    <vt:lpwstr>2</vt:lpwstr>
  </property>
  <property fmtid="{D5CDD505-2E9C-101B-9397-08002B2CF9AE}" pid="4" name="OSP">
    <vt:lpwstr>13;#4-02.9 Verschiedenes|b7add63a-7a8a-4b8a-bfff-6c9ce2cbce07</vt:lpwstr>
  </property>
  <property fmtid="{D5CDD505-2E9C-101B-9397-08002B2CF9AE}" pid="5" name="DossierStatus_Note">
    <vt:lpwstr/>
  </property>
  <property fmtid="{D5CDD505-2E9C-101B-9397-08002B2CF9AE}" pid="6" name="Receiver">
    <vt:lpwstr/>
  </property>
  <property fmtid="{D5CDD505-2E9C-101B-9397-08002B2CF9AE}" pid="7" name="ProjectStatus_Note">
    <vt:lpwstr/>
  </property>
  <property fmtid="{D5CDD505-2E9C-101B-9397-08002B2CF9AE}" pid="8" name="Sender">
    <vt:lpwstr/>
  </property>
  <property fmtid="{D5CDD505-2E9C-101B-9397-08002B2CF9AE}" pid="9" name="_dlc_DocIdItemGuid">
    <vt:lpwstr>73bde663-a142-4d70-bb7a-b7d0212de55b</vt:lpwstr>
  </property>
  <property fmtid="{D5CDD505-2E9C-101B-9397-08002B2CF9AE}" pid="10" name="Topic">
    <vt:lpwstr>12;#Aufsichtsabgabe|1bb1ff23-244b-430d-b77e-6c87f49b07f4</vt:lpwstr>
  </property>
  <property fmtid="{D5CDD505-2E9C-101B-9397-08002B2CF9AE}" pid="11" name="OU">
    <vt:lpwstr>2;#GB-V|f8d7b412-2487-4e9a-b58d-c7490dedd0c5</vt:lpwstr>
  </property>
  <property fmtid="{D5CDD505-2E9C-101B-9397-08002B2CF9AE}" pid="12" name="DocumentDate">
    <vt:filetime>2016-11-08T11:16:26Z</vt:filetime>
  </property>
  <property fmtid="{D5CDD505-2E9C-101B-9397-08002B2CF9AE}" pid="13" name="InternalWorkItem">
    <vt:bool>false</vt:bool>
  </property>
  <property fmtid="{D5CDD505-2E9C-101B-9397-08002B2CF9AE}" pid="14" name="Reference">
    <vt:lpwstr>6005-T-6-59532 - 4-02.9 Verschiedenes</vt:lpwstr>
  </property>
</Properties>
</file>