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4425" windowWidth="14940" windowHeight="4455" tabRatio="882" firstSheet="1" activeTab="1"/>
  </bookViews>
  <sheets>
    <sheet name="Bilderbuch" sheetId="1" state="veryHidden" r:id="rId1"/>
    <sheet name="APERÇU" sheetId="2" r:id="rId2"/>
    <sheet name="CR" sheetId="3" r:id="rId3"/>
    <sheet name="BILAN" sheetId="4" r:id="rId4"/>
    <sheet name="ANALYSE TECHNIQUE" sheetId="5" r:id="rId5"/>
    <sheet name="STRUCTURE DU PORTEFEUILLE" sheetId="6" r:id="rId6"/>
    <sheet name="PRINCIPES D'ETABL DU BILAN" sheetId="7" r:id="rId7"/>
    <sheet name="RESERVES D'EVAL" sheetId="8" r:id="rId8"/>
    <sheet name="TAUX MIN LPP" sheetId="9" r:id="rId9"/>
    <sheet name="PUB SCHEMA M" sheetId="10" r:id="rId10"/>
    <sheet name="PUB SCHEMA MM" sheetId="11" r:id="rId11"/>
  </sheets>
  <definedNames>
    <definedName name="_xlnm.Print_Area" localSheetId="9">'PUB SCHEMA M'!$A$1:$H$80</definedName>
    <definedName name="_xlnm.Print_Area" localSheetId="10">'PUB SCHEMA MM'!$A$1:$H$77</definedName>
    <definedName name="_xlnm.Print_Titles" localSheetId="9">'PUB SCHEMA M'!$1:$8</definedName>
    <definedName name="_xlnm.Print_Titles" localSheetId="10">'PUB SCHEMA MM'!$4:$8</definedName>
    <definedName name="jahr">'APERÇU'!$G$8</definedName>
    <definedName name="Vr">'APERÇU'!$E$3</definedName>
  </definedNames>
  <calcPr fullCalcOnLoad="1" refMode="R1C1"/>
</workbook>
</file>

<file path=xl/comments3.xml><?xml version="1.0" encoding="utf-8"?>
<comments xmlns="http://schemas.openxmlformats.org/spreadsheetml/2006/main">
  <authors>
    <author>Walser Kurt BPV</author>
  </authors>
  <commentList>
    <comment ref="F30" authorId="0">
      <text>
        <r>
          <rPr>
            <b/>
            <sz val="8"/>
            <color indexed="10"/>
            <rFont val="Tahoma"/>
            <family val="2"/>
          </rPr>
          <t xml:space="preserve">Entrée de données
</t>
        </r>
        <r>
          <rPr>
            <b/>
            <u val="single"/>
            <sz val="8"/>
            <color indexed="10"/>
            <rFont val="Tahoma"/>
            <family val="2"/>
          </rPr>
          <t>non autorisée</t>
        </r>
      </text>
    </comment>
    <comment ref="G30" authorId="0">
      <text>
        <r>
          <rPr>
            <b/>
            <sz val="8"/>
            <color indexed="10"/>
            <rFont val="Tahoma"/>
            <family val="2"/>
          </rPr>
          <t xml:space="preserve">Entrée de données
</t>
        </r>
        <r>
          <rPr>
            <b/>
            <u val="single"/>
            <sz val="8"/>
            <color indexed="10"/>
            <rFont val="Tahoma"/>
            <family val="2"/>
          </rPr>
          <t>non autorisée</t>
        </r>
      </text>
    </comment>
    <comment ref="I36" authorId="0">
      <text>
        <r>
          <rPr>
            <b/>
            <sz val="8"/>
            <color indexed="10"/>
            <rFont val="Tahoma"/>
            <family val="2"/>
          </rPr>
          <t xml:space="preserve">Entrée de données
</t>
        </r>
        <r>
          <rPr>
            <b/>
            <u val="single"/>
            <sz val="8"/>
            <color indexed="10"/>
            <rFont val="Tahoma"/>
            <family val="2"/>
          </rPr>
          <t>non autorisée</t>
        </r>
      </text>
    </comment>
    <comment ref="J36" authorId="0">
      <text>
        <r>
          <rPr>
            <b/>
            <sz val="8"/>
            <color indexed="10"/>
            <rFont val="Tahoma"/>
            <family val="2"/>
          </rPr>
          <t xml:space="preserve">Entrée de données
</t>
        </r>
        <r>
          <rPr>
            <b/>
            <u val="single"/>
            <sz val="8"/>
            <color indexed="10"/>
            <rFont val="Tahoma"/>
            <family val="2"/>
          </rPr>
          <t>non autorisée</t>
        </r>
      </text>
    </comment>
  </commentList>
</comments>
</file>

<file path=xl/comments4.xml><?xml version="1.0" encoding="utf-8"?>
<comments xmlns="http://schemas.openxmlformats.org/spreadsheetml/2006/main">
  <authors>
    <author>Walser Kurt BPV</author>
  </authors>
  <commentList>
    <comment ref="F44" authorId="0">
      <text>
        <r>
          <rPr>
            <b/>
            <sz val="8"/>
            <color indexed="10"/>
            <rFont val="Tahoma"/>
            <family val="2"/>
          </rPr>
          <t xml:space="preserve">Entrée de données
</t>
        </r>
        <r>
          <rPr>
            <b/>
            <u val="single"/>
            <sz val="8"/>
            <color indexed="10"/>
            <rFont val="Tahoma"/>
            <family val="2"/>
          </rPr>
          <t>non autorisée</t>
        </r>
      </text>
    </comment>
    <comment ref="G44" authorId="0">
      <text>
        <r>
          <rPr>
            <b/>
            <sz val="8"/>
            <color indexed="10"/>
            <rFont val="Tahoma"/>
            <family val="2"/>
          </rPr>
          <t xml:space="preserve">Entrée de données
</t>
        </r>
        <r>
          <rPr>
            <b/>
            <u val="single"/>
            <sz val="8"/>
            <color indexed="10"/>
            <rFont val="Tahoma"/>
            <family val="2"/>
          </rPr>
          <t>non autorisée</t>
        </r>
      </text>
    </comment>
    <comment ref="F68" authorId="0">
      <text>
        <r>
          <rPr>
            <b/>
            <sz val="8"/>
            <color indexed="10"/>
            <rFont val="Tahoma"/>
            <family val="2"/>
          </rPr>
          <t xml:space="preserve">Entrée de données
</t>
        </r>
        <r>
          <rPr>
            <b/>
            <u val="single"/>
            <sz val="8"/>
            <color indexed="10"/>
            <rFont val="Tahoma"/>
            <family val="2"/>
          </rPr>
          <t>non autorisée</t>
        </r>
      </text>
    </comment>
    <comment ref="G68" authorId="0">
      <text>
        <r>
          <rPr>
            <b/>
            <sz val="8"/>
            <color indexed="10"/>
            <rFont val="Tahoma"/>
            <family val="2"/>
          </rPr>
          <t xml:space="preserve">Entrée de données
</t>
        </r>
        <r>
          <rPr>
            <b/>
            <u val="single"/>
            <sz val="8"/>
            <color indexed="10"/>
            <rFont val="Tahoma"/>
            <family val="2"/>
          </rPr>
          <t>non autorisée</t>
        </r>
      </text>
    </comment>
    <comment ref="I66" authorId="0">
      <text>
        <r>
          <rPr>
            <b/>
            <sz val="8"/>
            <color indexed="10"/>
            <rFont val="Tahoma"/>
            <family val="2"/>
          </rPr>
          <t xml:space="preserve">Entrée de données
</t>
        </r>
        <r>
          <rPr>
            <b/>
            <u val="single"/>
            <sz val="8"/>
            <color indexed="10"/>
            <rFont val="Tahoma"/>
            <family val="2"/>
          </rPr>
          <t>non autorisée</t>
        </r>
      </text>
    </comment>
    <comment ref="J66" authorId="0">
      <text>
        <r>
          <rPr>
            <b/>
            <sz val="8"/>
            <color indexed="10"/>
            <rFont val="Tahoma"/>
            <family val="2"/>
          </rPr>
          <t xml:space="preserve">Entrée de données
</t>
        </r>
        <r>
          <rPr>
            <b/>
            <u val="single"/>
            <sz val="8"/>
            <color indexed="10"/>
            <rFont val="Tahoma"/>
            <family val="2"/>
          </rPr>
          <t>non autorisée</t>
        </r>
      </text>
    </comment>
  </commentList>
</comments>
</file>

<file path=xl/comments5.xml><?xml version="1.0" encoding="utf-8"?>
<comments xmlns="http://schemas.openxmlformats.org/spreadsheetml/2006/main">
  <authors>
    <author>Walser Kurt BPV</author>
  </authors>
  <commentList>
    <comment ref="F203" authorId="0">
      <text>
        <r>
          <rPr>
            <b/>
            <sz val="8"/>
            <color indexed="10"/>
            <rFont val="Tahoma"/>
            <family val="2"/>
          </rPr>
          <t>Pas d'entrée pour l'année 2003</t>
        </r>
      </text>
    </comment>
    <comment ref="F204" authorId="0">
      <text>
        <r>
          <rPr>
            <b/>
            <sz val="8"/>
            <color indexed="10"/>
            <rFont val="Tahoma"/>
            <family val="2"/>
          </rPr>
          <t>Pas d'entrée pour l'année 2003</t>
        </r>
      </text>
    </comment>
    <comment ref="F205" authorId="0">
      <text>
        <r>
          <rPr>
            <b/>
            <sz val="8"/>
            <color indexed="10"/>
            <rFont val="Tahoma"/>
            <family val="2"/>
          </rPr>
          <t>Pas d'entrée pour l'année 2003</t>
        </r>
      </text>
    </comment>
    <comment ref="I203" authorId="0">
      <text>
        <r>
          <rPr>
            <b/>
            <sz val="8"/>
            <color indexed="10"/>
            <rFont val="Tahoma"/>
            <family val="2"/>
          </rPr>
          <t>Pas d'entrée pour l'année 2003</t>
        </r>
      </text>
    </comment>
    <comment ref="I204" authorId="0">
      <text>
        <r>
          <rPr>
            <b/>
            <sz val="8"/>
            <color indexed="10"/>
            <rFont val="Tahoma"/>
            <family val="2"/>
          </rPr>
          <t>Pas d'entrée pour l'année 2003</t>
        </r>
      </text>
    </comment>
    <comment ref="I205" authorId="0">
      <text>
        <r>
          <rPr>
            <b/>
            <sz val="8"/>
            <color indexed="10"/>
            <rFont val="Tahoma"/>
            <family val="2"/>
          </rPr>
          <t>Pas d'entrée pour l'année 2003</t>
        </r>
      </text>
    </comment>
    <comment ref="F194" authorId="0">
      <text>
        <r>
          <rPr>
            <b/>
            <sz val="8"/>
            <color indexed="10"/>
            <rFont val="Tahoma"/>
            <family val="2"/>
          </rPr>
          <t>Pas d'entrée pour l'année 2003</t>
        </r>
      </text>
    </comment>
    <comment ref="F186" authorId="0">
      <text>
        <r>
          <rPr>
            <b/>
            <sz val="8"/>
            <color indexed="10"/>
            <rFont val="Tahoma"/>
            <family val="2"/>
          </rPr>
          <t>Pas d'entrée pour l'année 2003</t>
        </r>
      </text>
    </comment>
    <comment ref="F187" authorId="0">
      <text>
        <r>
          <rPr>
            <b/>
            <sz val="8"/>
            <color indexed="10"/>
            <rFont val="Tahoma"/>
            <family val="2"/>
          </rPr>
          <t>Pas d'entrée pour l'année 2003</t>
        </r>
      </text>
    </comment>
    <comment ref="F189" authorId="0">
      <text>
        <r>
          <rPr>
            <b/>
            <sz val="8"/>
            <color indexed="10"/>
            <rFont val="Tahoma"/>
            <family val="2"/>
          </rPr>
          <t>Pas d'entrée pour l'année 2003</t>
        </r>
      </text>
    </comment>
    <comment ref="F191" authorId="0">
      <text>
        <r>
          <rPr>
            <b/>
            <sz val="8"/>
            <color indexed="10"/>
            <rFont val="Tahoma"/>
            <family val="2"/>
          </rPr>
          <t>Pas d'entrée pour l'année 2003</t>
        </r>
      </text>
    </comment>
    <comment ref="F192" authorId="0">
      <text>
        <r>
          <rPr>
            <b/>
            <sz val="8"/>
            <color indexed="10"/>
            <rFont val="Tahoma"/>
            <family val="2"/>
          </rPr>
          <t>Pas d'entrée pour l'année 2003</t>
        </r>
      </text>
    </comment>
    <comment ref="I186" authorId="0">
      <text>
        <r>
          <rPr>
            <b/>
            <sz val="8"/>
            <color indexed="10"/>
            <rFont val="Tahoma"/>
            <family val="2"/>
          </rPr>
          <t>Pas d'entrée pour l'année 2003</t>
        </r>
      </text>
    </comment>
    <comment ref="I187" authorId="0">
      <text>
        <r>
          <rPr>
            <b/>
            <sz val="8"/>
            <color indexed="10"/>
            <rFont val="Tahoma"/>
            <family val="2"/>
          </rPr>
          <t>Pas d'entrée pour l'année 2003</t>
        </r>
      </text>
    </comment>
    <comment ref="I189" authorId="0">
      <text>
        <r>
          <rPr>
            <b/>
            <sz val="8"/>
            <color indexed="10"/>
            <rFont val="Tahoma"/>
            <family val="2"/>
          </rPr>
          <t>Pas d'entrée pour l'année 2003</t>
        </r>
      </text>
    </comment>
    <comment ref="I191" authorId="0">
      <text>
        <r>
          <rPr>
            <b/>
            <sz val="8"/>
            <color indexed="10"/>
            <rFont val="Tahoma"/>
            <family val="2"/>
          </rPr>
          <t>Pas d'entrée pour l'année 2003</t>
        </r>
      </text>
    </comment>
    <comment ref="I192" authorId="0">
      <text>
        <r>
          <rPr>
            <b/>
            <sz val="8"/>
            <color indexed="10"/>
            <rFont val="Tahoma"/>
            <family val="2"/>
          </rPr>
          <t>Pas d'entrée pour l'année 2003</t>
        </r>
      </text>
    </comment>
    <comment ref="I194" authorId="0">
      <text>
        <r>
          <rPr>
            <b/>
            <sz val="8"/>
            <color indexed="10"/>
            <rFont val="Tahoma"/>
            <family val="2"/>
          </rPr>
          <t>Pas d'entrée pour l'année 2003</t>
        </r>
      </text>
    </comment>
    <comment ref="I196" authorId="0">
      <text>
        <r>
          <rPr>
            <b/>
            <sz val="8"/>
            <color indexed="10"/>
            <rFont val="Tahoma"/>
            <family val="2"/>
          </rPr>
          <t>Pas d'entrée pour l'année 2003</t>
        </r>
      </text>
    </comment>
    <comment ref="F196" authorId="0">
      <text>
        <r>
          <rPr>
            <b/>
            <sz val="8"/>
            <color indexed="10"/>
            <rFont val="Tahoma"/>
            <family val="2"/>
          </rPr>
          <t>Pas d'entrée pour l'année 2003</t>
        </r>
      </text>
    </comment>
    <comment ref="G27" authorId="0">
      <text>
        <r>
          <rPr>
            <b/>
            <sz val="8"/>
            <color indexed="10"/>
            <rFont val="Tahoma"/>
            <family val="2"/>
          </rPr>
          <t xml:space="preserve">Entrée de données
</t>
        </r>
        <r>
          <rPr>
            <b/>
            <u val="single"/>
            <sz val="8"/>
            <color indexed="10"/>
            <rFont val="Tahoma"/>
            <family val="2"/>
          </rPr>
          <t>non autorisée</t>
        </r>
      </text>
    </comment>
    <comment ref="H27" authorId="0">
      <text>
        <r>
          <rPr>
            <b/>
            <sz val="8"/>
            <color indexed="10"/>
            <rFont val="Tahoma"/>
            <family val="2"/>
          </rPr>
          <t xml:space="preserve">Entrée de données
</t>
        </r>
        <r>
          <rPr>
            <b/>
            <u val="single"/>
            <sz val="8"/>
            <color indexed="10"/>
            <rFont val="Tahoma"/>
            <family val="2"/>
          </rPr>
          <t>non autorisée</t>
        </r>
      </text>
    </comment>
    <comment ref="I27" authorId="0">
      <text>
        <r>
          <rPr>
            <b/>
            <sz val="8"/>
            <color indexed="10"/>
            <rFont val="Tahoma"/>
            <family val="2"/>
          </rPr>
          <t xml:space="preserve">Entrée de données
</t>
        </r>
        <r>
          <rPr>
            <b/>
            <u val="single"/>
            <sz val="8"/>
            <color indexed="10"/>
            <rFont val="Tahoma"/>
            <family val="2"/>
          </rPr>
          <t>non autorisée</t>
        </r>
      </text>
    </comment>
    <comment ref="I199" authorId="0">
      <text>
        <r>
          <rPr>
            <b/>
            <sz val="8"/>
            <color indexed="10"/>
            <rFont val="Tahoma"/>
            <family val="2"/>
          </rPr>
          <t>Pas d'entrée pour l'année 2003</t>
        </r>
      </text>
    </comment>
    <comment ref="I200" authorId="0">
      <text>
        <r>
          <rPr>
            <b/>
            <sz val="8"/>
            <color indexed="10"/>
            <rFont val="Tahoma"/>
            <family val="2"/>
          </rPr>
          <t>Pas d'entrée pour l'année 2003</t>
        </r>
      </text>
    </comment>
    <comment ref="L203" authorId="0">
      <text>
        <r>
          <rPr>
            <b/>
            <sz val="8"/>
            <color indexed="10"/>
            <rFont val="Tahoma"/>
            <family val="2"/>
          </rPr>
          <t>Pas d'entrée pour l'année 2003</t>
        </r>
      </text>
    </comment>
    <comment ref="L204" authorId="0">
      <text>
        <r>
          <rPr>
            <b/>
            <sz val="8"/>
            <color indexed="10"/>
            <rFont val="Tahoma"/>
            <family val="2"/>
          </rPr>
          <t>Pas d'entrée pour l'année 2003</t>
        </r>
      </text>
    </comment>
    <comment ref="L205" authorId="0">
      <text>
        <r>
          <rPr>
            <b/>
            <sz val="8"/>
            <color indexed="10"/>
            <rFont val="Tahoma"/>
            <family val="2"/>
          </rPr>
          <t>Pas d'entrée pour l'année 2003</t>
        </r>
      </text>
    </comment>
    <comment ref="L186" authorId="0">
      <text>
        <r>
          <rPr>
            <b/>
            <sz val="8"/>
            <color indexed="10"/>
            <rFont val="Tahoma"/>
            <family val="2"/>
          </rPr>
          <t>Pas d'entrée pour l'année 2003</t>
        </r>
      </text>
    </comment>
    <comment ref="L187" authorId="0">
      <text>
        <r>
          <rPr>
            <b/>
            <sz val="8"/>
            <color indexed="10"/>
            <rFont val="Tahoma"/>
            <family val="2"/>
          </rPr>
          <t>Pas d'entrée pour l'année 2003</t>
        </r>
      </text>
    </comment>
    <comment ref="L189" authorId="0">
      <text>
        <r>
          <rPr>
            <b/>
            <sz val="8"/>
            <color indexed="10"/>
            <rFont val="Tahoma"/>
            <family val="2"/>
          </rPr>
          <t>Pas d'entrée pour l'année 2003</t>
        </r>
      </text>
    </comment>
    <comment ref="L191" authorId="0">
      <text>
        <r>
          <rPr>
            <b/>
            <sz val="8"/>
            <color indexed="10"/>
            <rFont val="Tahoma"/>
            <family val="2"/>
          </rPr>
          <t>Pas d'entrée pour l'année 2003</t>
        </r>
      </text>
    </comment>
    <comment ref="L192" authorId="0">
      <text>
        <r>
          <rPr>
            <b/>
            <sz val="8"/>
            <color indexed="10"/>
            <rFont val="Tahoma"/>
            <family val="2"/>
          </rPr>
          <t>Pas d'entrée pour l'année 2003</t>
        </r>
      </text>
    </comment>
    <comment ref="L194" authorId="0">
      <text>
        <r>
          <rPr>
            <b/>
            <sz val="8"/>
            <color indexed="10"/>
            <rFont val="Tahoma"/>
            <family val="2"/>
          </rPr>
          <t>Pas d'entrée pour l'année 2003</t>
        </r>
      </text>
    </comment>
    <comment ref="L196" authorId="0">
      <text>
        <r>
          <rPr>
            <b/>
            <sz val="8"/>
            <color indexed="10"/>
            <rFont val="Tahoma"/>
            <family val="2"/>
          </rPr>
          <t>Pas d'entrée pour l'année 2003</t>
        </r>
      </text>
    </comment>
  </commentList>
</comments>
</file>

<file path=xl/sharedStrings.xml><?xml version="1.0" encoding="utf-8"?>
<sst xmlns="http://schemas.openxmlformats.org/spreadsheetml/2006/main" count="1348" uniqueCount="738">
  <si>
    <t xml:space="preserve">        Rentes d'orphelins, somme annuelle des rentes en 1000 CHF</t>
  </si>
  <si>
    <t xml:space="preserve">        Rentes d'enfants d'invalides, nombre</t>
  </si>
  <si>
    <t xml:space="preserve">        Rentes d'enfants d'invalides, somme annuelle des rentes en 1000 CHF</t>
  </si>
  <si>
    <t xml:space="preserve">        Autres rentes, nombre</t>
  </si>
  <si>
    <t xml:space="preserve">        Autres rentes, somme annuelle des rentes en 1000 CHF</t>
  </si>
  <si>
    <t>Indications sur la structure du portefeuille dans la prévoyance professionnelle, Partie 4</t>
  </si>
  <si>
    <t>Indications spéciales concernant les rentes en cours</t>
  </si>
  <si>
    <t xml:space="preserve">        Rentes de vieillesse en cours garanties selon le tarif</t>
  </si>
  <si>
    <t xml:space="preserve">        Rentes de vieillesse d'excédents LPP garanties en cours</t>
  </si>
  <si>
    <t xml:space="preserve">        Autres rentes de vieillesse d'excédents en cours</t>
  </si>
  <si>
    <t xml:space="preserve">        Rentes de survivants en cours</t>
  </si>
  <si>
    <t xml:space="preserve">        Rentes d'invalidité en cours</t>
  </si>
  <si>
    <t>Conversion en rentes lors du départ à la retraite</t>
  </si>
  <si>
    <t xml:space="preserve">        Perte calculée résultant de la conversion en rentes</t>
  </si>
  <si>
    <t xml:space="preserve">        Perte estimée résultant de la conversion en rentes</t>
  </si>
  <si>
    <t>Nbre de contrats</t>
  </si>
  <si>
    <t>en 1000 CHF</t>
  </si>
  <si>
    <r>
      <t xml:space="preserve">dont... </t>
    </r>
    <r>
      <rPr>
        <vertAlign val="superscript"/>
        <sz val="9"/>
        <rFont val="Arial"/>
        <family val="2"/>
      </rPr>
      <t>a)</t>
    </r>
  </si>
  <si>
    <t>Terrains et constructions</t>
  </si>
  <si>
    <t>Dépôts à terme et placements similaires</t>
  </si>
  <si>
    <t>Principes d'établissement du bilan pour les actifs immatériels, les placements de capitaux et les placements immobiliers</t>
  </si>
  <si>
    <t>Choix à disposition</t>
  </si>
  <si>
    <t>Principe de bilan retenu</t>
  </si>
  <si>
    <t>Suisse : Affaires de la Prévoyance professionnelle</t>
  </si>
  <si>
    <t>Participations (Valeur du marché = NAV)</t>
  </si>
  <si>
    <t>(Chiffres en 1000 CHF)</t>
  </si>
  <si>
    <t>(Chiffres en1000 CHF)</t>
  </si>
  <si>
    <t>Année d'exercice</t>
  </si>
  <si>
    <t>Exercice précédent</t>
  </si>
  <si>
    <t>Exigences minimales de l'OFAP</t>
  </si>
  <si>
    <t>Primes d'épargne</t>
  </si>
  <si>
    <t>Primes de risque.</t>
  </si>
  <si>
    <t>Prestation d'assurance</t>
  </si>
  <si>
    <t>Legende des principes d'évaluation</t>
  </si>
  <si>
    <r>
      <t xml:space="preserve">Suisse:  </t>
    </r>
    <r>
      <rPr>
        <b/>
        <sz val="12"/>
        <rFont val="Arial"/>
        <family val="2"/>
      </rPr>
      <t>Prévoyance professionnelle</t>
    </r>
  </si>
  <si>
    <t>Réserves d'évaluation,  prévoyance professionnelle</t>
  </si>
  <si>
    <t>Réserves d'évaluation,  autres affaires</t>
  </si>
  <si>
    <r>
      <t xml:space="preserve">Suisse:  </t>
    </r>
    <r>
      <rPr>
        <b/>
        <sz val="12"/>
        <rFont val="Arial"/>
        <family val="2"/>
      </rPr>
      <t>Autres Affaires</t>
    </r>
  </si>
  <si>
    <t>Placem. dans des entreprises liées (Valeur du marché = NAV)</t>
  </si>
  <si>
    <r>
      <t xml:space="preserve">Instruments financiers dérivés mis au passif  </t>
    </r>
    <r>
      <rPr>
        <vertAlign val="superscript"/>
        <sz val="9"/>
        <rFont val="Arial"/>
        <family val="2"/>
      </rPr>
      <t>b)</t>
    </r>
  </si>
  <si>
    <r>
      <t xml:space="preserve">Instruments financiers dérivés mis au passif </t>
    </r>
    <r>
      <rPr>
        <vertAlign val="superscript"/>
        <sz val="9"/>
        <rFont val="Arial"/>
        <family val="2"/>
      </rPr>
      <t>a)</t>
    </r>
  </si>
  <si>
    <t>col. e (AE) resp. f (AE-1) de…</t>
  </si>
  <si>
    <r>
      <t xml:space="preserve">Autres placements de capitaux  </t>
    </r>
    <r>
      <rPr>
        <vertAlign val="superscript"/>
        <sz val="9"/>
        <rFont val="Arial"/>
        <family val="2"/>
      </rPr>
      <t>a)</t>
    </r>
  </si>
  <si>
    <r>
      <t xml:space="preserve">    Les valeurs dans pos. 393 doivent être entrées </t>
    </r>
    <r>
      <rPr>
        <u val="single"/>
        <sz val="8.5"/>
        <rFont val="Arial"/>
        <family val="2"/>
      </rPr>
      <t>avec signe négatif</t>
    </r>
    <r>
      <rPr>
        <sz val="8.5"/>
        <rFont val="Arial"/>
        <family val="2"/>
      </rPr>
      <t xml:space="preserve">. Sinon le total apparaît </t>
    </r>
    <r>
      <rPr>
        <sz val="8.5"/>
        <color indexed="10"/>
        <rFont val="Arial"/>
        <family val="2"/>
      </rPr>
      <t>sur fonds rouge</t>
    </r>
    <r>
      <rPr>
        <sz val="8.5"/>
        <rFont val="Arial"/>
        <family val="2"/>
      </rPr>
      <t>.</t>
    </r>
  </si>
  <si>
    <r>
      <t xml:space="preserve">    Les valeurs dans pos. 380 doivent être entrées </t>
    </r>
    <r>
      <rPr>
        <u val="single"/>
        <sz val="8.5"/>
        <rFont val="Arial"/>
        <family val="2"/>
      </rPr>
      <t>avec signe négatif</t>
    </r>
    <r>
      <rPr>
        <sz val="8.5"/>
        <rFont val="Arial"/>
        <family val="2"/>
      </rPr>
      <t xml:space="preserve">. Sinon le total apparaît </t>
    </r>
    <r>
      <rPr>
        <sz val="8.5"/>
        <color indexed="10"/>
        <rFont val="Arial"/>
        <family val="2"/>
      </rPr>
      <t>sur fonds rouge</t>
    </r>
    <r>
      <rPr>
        <sz val="8.5"/>
        <rFont val="Arial"/>
        <family val="2"/>
      </rPr>
      <t>.</t>
    </r>
  </si>
  <si>
    <r>
      <t>a)</t>
    </r>
    <r>
      <rPr>
        <sz val="8.5"/>
        <rFont val="Arial"/>
        <family val="2"/>
      </rPr>
      <t xml:space="preserve">  L'addition de ces deux postes (379 + 380, colonnes c resp. g) devrait s'accorder dans le bilan avec la somme des positions 56, 58, 59, 68 à 71, 74 et 75 des colonnes e resp f. Sinon le total apparaît </t>
    </r>
    <r>
      <rPr>
        <sz val="8.5"/>
        <color indexed="10"/>
        <rFont val="Arial"/>
        <family val="2"/>
      </rPr>
      <t>sur fonds rouge</t>
    </r>
    <r>
      <rPr>
        <sz val="8.5"/>
        <rFont val="Arial"/>
        <family val="2"/>
      </rPr>
      <t>.</t>
    </r>
  </si>
  <si>
    <r>
      <t xml:space="preserve">Autres placements de capitaux  </t>
    </r>
    <r>
      <rPr>
        <vertAlign val="superscript"/>
        <sz val="9"/>
        <rFont val="Arial"/>
        <family val="2"/>
      </rPr>
      <t>b)</t>
    </r>
  </si>
  <si>
    <r>
      <t>b)</t>
    </r>
    <r>
      <rPr>
        <sz val="8.5"/>
        <rFont val="Arial"/>
        <family val="2"/>
      </rPr>
      <t xml:space="preserve">  L'addition de ces deux postes (392 + 393, colonnes c resp. g) devrait s'accorder dans le bilan avec la somme des positions 56, 58, 59, 68 à 71, 74 et 75 des colonnes e resp f. Sinon le total apparaît </t>
    </r>
    <r>
      <rPr>
        <sz val="8.5"/>
        <color indexed="10"/>
        <rFont val="Arial"/>
        <family val="2"/>
      </rPr>
      <t>sur fonds rouge</t>
    </r>
    <r>
      <rPr>
        <sz val="8.5"/>
        <rFont val="Arial"/>
        <family val="2"/>
      </rPr>
      <t>.</t>
    </r>
  </si>
  <si>
    <t>% de la val. compt.</t>
  </si>
  <si>
    <r>
      <t xml:space="preserve">Données en </t>
    </r>
    <r>
      <rPr>
        <b/>
        <sz val="10"/>
        <rFont val="Arial"/>
        <family val="2"/>
      </rPr>
      <t>1000 CHF</t>
    </r>
    <r>
      <rPr>
        <sz val="10"/>
        <rFont val="Arial"/>
        <family val="2"/>
      </rPr>
      <t>, d'après la taille de l'entreprise, selon comptabilité statutaire,</t>
    </r>
    <r>
      <rPr>
        <b/>
        <sz val="10"/>
        <color indexed="12"/>
        <rFont val="Arial"/>
        <family val="2"/>
      </rPr>
      <t xml:space="preserve"> </t>
    </r>
    <r>
      <rPr>
        <b/>
        <sz val="10"/>
        <rFont val="Arial"/>
        <family val="2"/>
      </rPr>
      <t>feuille remplie automatiquement</t>
    </r>
  </si>
  <si>
    <r>
      <t xml:space="preserve">Données en </t>
    </r>
    <r>
      <rPr>
        <b/>
        <sz val="10"/>
        <rFont val="Arial"/>
        <family val="2"/>
      </rPr>
      <t>Millions CHF</t>
    </r>
    <r>
      <rPr>
        <sz val="10"/>
        <rFont val="Arial"/>
        <family val="2"/>
      </rPr>
      <t>, d'après la taille de l'entreprise, selon comptabilité statutaire,</t>
    </r>
    <r>
      <rPr>
        <b/>
        <sz val="10"/>
        <rFont val="Arial"/>
        <family val="2"/>
      </rPr>
      <t xml:space="preserve"> feuille remplie automatiquement</t>
    </r>
  </si>
  <si>
    <t>I.  Données d'après le compte d'exploitation</t>
  </si>
  <si>
    <t>Col. principale</t>
  </si>
  <si>
    <t>Encaissement des primes brutes acquises, réparti selon:</t>
  </si>
  <si>
    <t>- Répartition selon les exigences du compte d'exploitation</t>
  </si>
  <si>
    <t>- Les primes des plans enveloppants sont à catégoriser aussi correctement que possible</t>
  </si>
  <si>
    <t>Prestation en cas de vieillesse, de décès ou d'invalidité</t>
  </si>
  <si>
    <t>Variation des provisions actuarielles</t>
  </si>
  <si>
    <t>Bruts, y compris bénéfices et pertes comptables</t>
  </si>
  <si>
    <t>ainsi que bénéfices et pertes réalisés</t>
  </si>
  <si>
    <t>Charges pour la gestion de la fortune</t>
  </si>
  <si>
    <t>(= Produit net des placem.)</t>
  </si>
  <si>
    <t>Distribution du sur-rendement selon dispositions individuelles du contrat</t>
  </si>
  <si>
    <t>Résultat de la réassurance</t>
  </si>
  <si>
    <t>Autres produits moins charges (regroupé)</t>
  </si>
  <si>
    <t>Résultat avant attribution au fonds d'excédents</t>
  </si>
  <si>
    <t>Participation aux excédents attribuée au fonds d'excédents</t>
  </si>
  <si>
    <t>Résultat du compte d'exploitation</t>
  </si>
  <si>
    <t>Attribution du compte d'exploitation au fonds d'excédents</t>
  </si>
  <si>
    <t>51a</t>
  </si>
  <si>
    <t>Prélevé du fonds d'excédents pour couvrir un déficit du compte d'exploit.</t>
  </si>
  <si>
    <t>Distribué aux institutions de prévoyance</t>
  </si>
  <si>
    <t>Etat à la fin de l'exercice comptable</t>
  </si>
  <si>
    <t>II.  Fonds d'excédents</t>
  </si>
  <si>
    <t>III.  Autres chiffres indicatifs</t>
  </si>
  <si>
    <t>Produit net des placements de capitaux</t>
  </si>
  <si>
    <t>Valeur 
comptable</t>
  </si>
  <si>
    <t>Valeur 
de marché</t>
  </si>
  <si>
    <t>(y inclure les renforcements ; – = augmentation)</t>
  </si>
  <si>
    <t>Frais d'acquisition, de traitement des prestations et de gestion</t>
  </si>
  <si>
    <t>( = 1 + [d3 - c3] - [d2 - c2] en %  [d2 + d3] / 2 )</t>
  </si>
  <si>
    <t>Liquidités et dépôts à terme</t>
  </si>
  <si>
    <t>Private Equity et Hedge Funds</t>
  </si>
  <si>
    <t>Provisions actuarielles brutes en fin d'exercice</t>
  </si>
  <si>
    <t>Nombre d'assurés en fin d'exercice</t>
  </si>
  <si>
    <t>Principes de répartition</t>
  </si>
  <si>
    <t>Prestations en faveur des assurés</t>
  </si>
  <si>
    <t>Part en %</t>
  </si>
  <si>
    <t>='ANALYSE TECHNIQUE'!Z43S4</t>
  </si>
  <si>
    <t>='ANALYSE TECHNIQUE'!Z69S4</t>
  </si>
  <si>
    <t/>
  </si>
  <si>
    <t>=CR!Z14S6</t>
  </si>
  <si>
    <t>=CR!Z15S6</t>
  </si>
  <si>
    <t>=CR!Z16S6</t>
  </si>
  <si>
    <t>Compte d'exploitation de la prévoyance professionnelle (affaires suisses)</t>
  </si>
  <si>
    <t>Institution d'assurance-vie :</t>
  </si>
  <si>
    <t>Année d'exercice (AE) :</t>
  </si>
  <si>
    <t>Liste des pages à saisir</t>
  </si>
  <si>
    <t>Bilan  -  Passifs  -  Partie 1</t>
  </si>
  <si>
    <t>Bilan  -  Passifs  -  Partie 2</t>
  </si>
  <si>
    <t>Analyse technique du résultat, Partie 1</t>
  </si>
  <si>
    <t>Analyse technique du résultat, Partie 2</t>
  </si>
  <si>
    <t>Analyse technique du résultat, Partie 3</t>
  </si>
  <si>
    <t>Analyse technique du résultat, partie 4</t>
  </si>
  <si>
    <t>Analyse technique du résultat, Partie 5</t>
  </si>
  <si>
    <t>Principes d'établissement du bilan</t>
  </si>
  <si>
    <t>Ensemble des Affaires</t>
  </si>
  <si>
    <t>AE</t>
  </si>
  <si>
    <t>AE-1</t>
  </si>
  <si>
    <t>Prévoyance professionnelle</t>
  </si>
  <si>
    <t>AE-2</t>
  </si>
  <si>
    <t>Primes brutes comptabilisées</t>
  </si>
  <si>
    <t>Prestations de libre passage</t>
  </si>
  <si>
    <t>Frais d'acquisition</t>
  </si>
  <si>
    <t>Utilisation pour couverture du déficit de l'année précédente</t>
  </si>
  <si>
    <t>Report = 5 + 6 - 13 - 19 - 23 - 24 - 30</t>
  </si>
  <si>
    <t>Bénéfice sur réalisations</t>
  </si>
  <si>
    <t>Perte sur réalisations</t>
  </si>
  <si>
    <t>Plus-values</t>
  </si>
  <si>
    <t>Amortissements</t>
  </si>
  <si>
    <t>Résultat monétaire sur les placements de capitaux (+ = bénéfice)</t>
  </si>
  <si>
    <t xml:space="preserve">Charges d'intérêt </t>
  </si>
  <si>
    <t>Rendement net des placements de capitaux  = 39 + 41 - 45</t>
  </si>
  <si>
    <t>Autres impôts, émoluments et taxes</t>
  </si>
  <si>
    <t>Résultat avant impôts sur le revenu et le capital
=  32 + 46 +  47 - 48</t>
  </si>
  <si>
    <t>Impôts sur le revenu et le capital</t>
  </si>
  <si>
    <t>Résultat annuel  = 49 - 50</t>
  </si>
  <si>
    <t>Bilan -  Actifs</t>
  </si>
  <si>
    <t>Actifs immatériels</t>
  </si>
  <si>
    <t>Terrains et constructions (y compris immeubles pour propre usage)</t>
  </si>
  <si>
    <t>Prêts à des entreprises liées</t>
  </si>
  <si>
    <t>Participations</t>
  </si>
  <si>
    <t>Actions suisses</t>
  </si>
  <si>
    <t>Actions étrangères</t>
  </si>
  <si>
    <t>Parts de fonds de placement</t>
  </si>
  <si>
    <t>Actions propres</t>
  </si>
  <si>
    <t>Créances hypothécaires</t>
  </si>
  <si>
    <t>Prêts sur polices</t>
  </si>
  <si>
    <t>Liquidités</t>
  </si>
  <si>
    <t>Autres placements de capitaux</t>
  </si>
  <si>
    <t>Rendement sur valeurs comptables ( = 1 en % de [c2 + c3] / 2 )</t>
  </si>
  <si>
    <t>Rendement sur valeurs de marché</t>
  </si>
  <si>
    <t>Formules de la colonne c</t>
  </si>
  <si>
    <t>Formules de la colonne d</t>
  </si>
  <si>
    <t>Report = 31</t>
  </si>
  <si>
    <r>
      <t>a)</t>
    </r>
    <r>
      <rPr>
        <i/>
        <sz val="10"/>
        <rFont val="Arial"/>
        <family val="2"/>
      </rPr>
      <t xml:space="preserve"> Dont avoir de vieillesse minimum selon calcul virtuel LPP</t>
    </r>
  </si>
  <si>
    <t>Plus-values (+) moins amortissements (-)</t>
  </si>
  <si>
    <t>Solde du processus de frais</t>
  </si>
  <si>
    <r>
      <t>d)</t>
    </r>
    <r>
      <rPr>
        <sz val="8.5"/>
        <rFont val="Arial"/>
        <family val="2"/>
      </rPr>
      <t xml:space="preserve">  Il convient de considérer chaque contrat classé selon l'ordre de priorité défini ci-dessus comme n'appartenant qu'à une seule catégorie.</t>
    </r>
  </si>
  <si>
    <t>Quote-part de distribution (au moins 90% = Quote-part minimum)</t>
  </si>
  <si>
    <t>Observation de la règle des deux tiers (art. 153 al. 1 nouvelle OS)</t>
  </si>
  <si>
    <t>Deux tiers de l'état en début d'année (pos. 238 + 239) + Attribution (pos. 240)</t>
  </si>
  <si>
    <t>Règle des deux tiers respectée? Sinon veuillez justifier, svp. 
(Prélèvement pos. 241 plus petit ou égal à pos. 245)</t>
  </si>
  <si>
    <t>Répartition des parts d'excédents (selon pos. 241)</t>
  </si>
  <si>
    <t>Distribution directe aux assurés par augmentation de la provision mathématique ou bonification pour compte avec intérêts</t>
  </si>
  <si>
    <t>Distribution à l'institution de prévoyance ou à l'oeuvre de prévoyance
selon décision de l'organe paritaire</t>
  </si>
  <si>
    <r>
      <t xml:space="preserve">Total distribution  = 247 + 248; 
il doit concorder avec position 241 </t>
    </r>
    <r>
      <rPr>
        <vertAlign val="superscript"/>
        <sz val="9"/>
        <rFont val="Arial"/>
        <family val="2"/>
      </rPr>
      <t xml:space="preserve"> </t>
    </r>
    <r>
      <rPr>
        <vertAlign val="superscript"/>
        <sz val="7.65"/>
        <rFont val="Arial"/>
        <family val="2"/>
      </rPr>
      <t>f)</t>
    </r>
  </si>
  <si>
    <r>
      <t>f)</t>
    </r>
    <r>
      <rPr>
        <vertAlign val="superscript"/>
        <sz val="6.8"/>
        <rFont val="Arial"/>
        <family val="2"/>
      </rPr>
      <t xml:space="preserve">   </t>
    </r>
    <r>
      <rPr>
        <sz val="8"/>
        <rFont val="Arial"/>
        <family val="0"/>
      </rPr>
      <t>Si 241 et 249 ne correspondent pas, le fonds de cellule devient rouge. Prière de veiller à faire correspondre, svp.</t>
    </r>
  </si>
  <si>
    <t>Actualisation du fonds de renchérissement</t>
  </si>
  <si>
    <t>Primes de renchérissement encaissées (incluses dans la pos. 162)</t>
  </si>
  <si>
    <t>Intérêt tarifaire  = 153</t>
  </si>
  <si>
    <t>Charges pour augmentations liées au renchérissement des rentes 
de risque (incluses dans les pos. 164, 167, 168 et 169)</t>
  </si>
  <si>
    <t>Prélèvement en faveur du compte d'exploitation (à inclure dans la pos. 171)</t>
  </si>
  <si>
    <t>Indications sur la structure du portefeuille de la prévoyance professionnelle, Partie 1</t>
  </si>
  <si>
    <t>Dont:   femmes</t>
  </si>
  <si>
    <t>Ventilation des contrats (art. 146 nouvelle OS)</t>
  </si>
  <si>
    <t>Nbre d'assurés</t>
  </si>
  <si>
    <t>en % de pos. 264</t>
  </si>
  <si>
    <t>Particip. aux exc.</t>
  </si>
  <si>
    <t>Contrats entièrement soumis à la quote-part minimum sans PLP</t>
  </si>
  <si>
    <t>Contrats soumis seulement partiellement à la quote-part minimum</t>
  </si>
  <si>
    <t>Contrats qui ne sont pas soumis à la quote-part minimum</t>
  </si>
  <si>
    <r>
      <t xml:space="preserve">Prévoyance professionnelle sans PLP  = 261 + 262 + 263  </t>
    </r>
    <r>
      <rPr>
        <b/>
        <vertAlign val="superscript"/>
        <sz val="8.5"/>
        <rFont val="Arial"/>
        <family val="2"/>
      </rPr>
      <t xml:space="preserve"> </t>
    </r>
    <r>
      <rPr>
        <vertAlign val="superscript"/>
        <sz val="8.5"/>
        <rFont val="Arial"/>
        <family val="2"/>
      </rPr>
      <t>b)</t>
    </r>
  </si>
  <si>
    <r>
      <t xml:space="preserve">Prévoyance professionnelle, y compris PLP  = 264 + 265 </t>
    </r>
    <r>
      <rPr>
        <vertAlign val="superscript"/>
        <sz val="10"/>
        <rFont val="Arial"/>
        <family val="2"/>
      </rPr>
      <t>c)</t>
    </r>
  </si>
  <si>
    <r>
      <t xml:space="preserve">Contrats spéciaux  </t>
    </r>
    <r>
      <rPr>
        <vertAlign val="superscript"/>
        <sz val="9"/>
        <rFont val="Arial"/>
        <family val="2"/>
      </rPr>
      <t>d)</t>
    </r>
  </si>
  <si>
    <t>Contrats avec fonds cantonnés</t>
  </si>
  <si>
    <r>
      <t xml:space="preserve">a)  </t>
    </r>
    <r>
      <rPr>
        <sz val="8.5"/>
        <rFont val="Arial"/>
        <family val="2"/>
      </rPr>
      <t>dont soumis à la quote-part minimum (en 1000 CHF)</t>
    </r>
  </si>
  <si>
    <t>Papiers-valeurs à taux d'intérêt fixe</t>
  </si>
  <si>
    <t>Autres papiers-valeurs sans taux d'intérêt fixe</t>
  </si>
  <si>
    <t>Titres à taux d'intérêt fixe</t>
  </si>
  <si>
    <t>Papiers-valeurs à taux d'intérêt fixe de débiteurs suisses</t>
  </si>
  <si>
    <t>Papiers-valeurs à taux d'intérêt fixe de débiteurs étrangers en CHF</t>
  </si>
  <si>
    <t>Papiers-valeurs à taux d'intérêt fixe en monnaies étrangères</t>
  </si>
  <si>
    <r>
      <t>c)</t>
    </r>
    <r>
      <rPr>
        <sz val="8.5"/>
        <rFont val="Arial"/>
        <family val="2"/>
      </rPr>
      <t xml:space="preserve">  Accord:  266d avec BIL, 102;  266g avec CR, 28</t>
    </r>
  </si>
  <si>
    <t>Différentiation pour la statistique des caisses de pension</t>
  </si>
  <si>
    <t>Valeur de rachat</t>
  </si>
  <si>
    <t xml:space="preserve">            assurés avec couverture complète dans des fondations collectives</t>
  </si>
  <si>
    <t>Contrats s'assurance à couverture complète</t>
  </si>
  <si>
    <r>
      <t xml:space="preserve">Contrats d'assurance avec Institutions de prévoyance semi-autonomes  </t>
    </r>
    <r>
      <rPr>
        <vertAlign val="superscript"/>
        <sz val="9"/>
        <rFont val="Arial"/>
        <family val="2"/>
      </rPr>
      <t>e)</t>
    </r>
  </si>
  <si>
    <t>Contrats d'assurance n'incluant que couverture de risque et rentes de vieillesse</t>
  </si>
  <si>
    <t>Contrats d'assurance de risque pur sans rentes de vieillesse</t>
  </si>
  <si>
    <t>Portefeuilles de rentes pures</t>
  </si>
  <si>
    <t>Autres contrats spéciaux  
( colonnes b, c, d:  272 = 262 + 263 - somme 267 à 271 )</t>
  </si>
  <si>
    <t>Autres contrats (y compris contrats stop loss purs)
( colonnes b, c:  278 = 264 - somme de 273 à 277 )</t>
  </si>
  <si>
    <r>
      <t>e)</t>
    </r>
    <r>
      <rPr>
        <sz val="8.5"/>
        <rFont val="Arial"/>
        <family val="2"/>
      </rPr>
      <t xml:space="preserve">  A cette rubrique appartiennent les contrats qui, outre une couverture de risque et l'assurance de rentes, incluent également une garantie partielle du taux d'intérêt ou une garantie partielle du taux de conversion.</t>
    </r>
  </si>
  <si>
    <t xml:space="preserve">Indications sur la structure du portefeuille de la prévoyance professionnelle, Partie 2 </t>
  </si>
  <si>
    <t>Indications spéciales</t>
  </si>
  <si>
    <t>concernant les rentes de vieillesse, de survivants et d'invalidité</t>
  </si>
  <si>
    <t xml:space="preserve">Date d'échéance:  </t>
  </si>
  <si>
    <t xml:space="preserve">        - dont part surobligatoire en 1000 CHF</t>
  </si>
  <si>
    <t xml:space="preserve">        Primes en 1000 CHF</t>
  </si>
  <si>
    <t>Sorties et résiliations de contrats</t>
  </si>
  <si>
    <t xml:space="preserve">        - dont sorties à la suite d'une résiliation de contrat</t>
  </si>
  <si>
    <t xml:space="preserve">        - dont part à la suite d'une résiliation de contrat en 1000 CHF</t>
  </si>
  <si>
    <t xml:space="preserve">        - dont ayant opté pour le capital</t>
  </si>
  <si>
    <t xml:space="preserve">        Taux de conversion utilisé dans la partie surobligatoire (H) en pour-cent</t>
  </si>
  <si>
    <t xml:space="preserve">        Taux de conversion utilisé dans la partie surobligatoire (F) en pour-cent</t>
  </si>
  <si>
    <t>Autres indications statistiques sur le portefeuille, suite</t>
  </si>
  <si>
    <t xml:space="preserve">        H, prestations en capital aux survivants en 1000 CHF</t>
  </si>
  <si>
    <t xml:space="preserve">        H, survivants mis au bénéfice de rentes, somme des nouv. rentes en 1000 CHF</t>
  </si>
  <si>
    <t xml:space="preserve">        F, prestations en capital aux survivants en 1000 CHF</t>
  </si>
  <si>
    <t xml:space="preserve">        F, survivants mis au bénéfice de rentes, somme des nouv. rentes en 1000 CHF</t>
  </si>
  <si>
    <t xml:space="preserve">        H, prestations en capital en 1000 CHF</t>
  </si>
  <si>
    <t xml:space="preserve">        F, prestations en capital en 1000 CHF</t>
  </si>
  <si>
    <t xml:space="preserve">        Femmes mises au bénéfice de rentes, somme des nouv. rentes en 1000 CHF</t>
  </si>
  <si>
    <t xml:space="preserve">        Rentes de veuves, somme annuelle des rentes en 1000 CHF</t>
  </si>
  <si>
    <t xml:space="preserve">        Rentes de vieillesse hommes, nombre</t>
  </si>
  <si>
    <t xml:space="preserve">        Rentes de vieillesse hommes, somme annuelle des rentes en 1000 CHF</t>
  </si>
  <si>
    <t xml:space="preserve">        Rentes de vieillesse femmes, nombre</t>
  </si>
  <si>
    <t xml:space="preserve">        Rentes de vieillesse femmes, somme annuelle des rentes en 1000 CHF</t>
  </si>
  <si>
    <t xml:space="preserve">        Rentes d'invalidité hommes, nombre</t>
  </si>
  <si>
    <t xml:space="preserve">        Rentes d'invalidité hommes, somme annuelle des rentes en 1000 CHF</t>
  </si>
  <si>
    <t xml:space="preserve">        Rentes d'invalidité femmes, nombre</t>
  </si>
  <si>
    <t xml:space="preserve">        Rentes d'invalidité femmes, somme annuelle des rentes en 1000 CHF</t>
  </si>
  <si>
    <t xml:space="preserve">        - dont financées par les provisions mathématiques</t>
  </si>
  <si>
    <t xml:space="preserve">        - dont financées par le compte de résultat courant</t>
  </si>
  <si>
    <t xml:space="preserve">        Besoin estimé de constitution de provisions a posteriori</t>
  </si>
  <si>
    <r>
      <t xml:space="preserve">        Renforcement existant pour la partie non financée  </t>
    </r>
    <r>
      <rPr>
        <vertAlign val="superscript"/>
        <sz val="9"/>
        <rFont val="Arial"/>
        <family val="2"/>
      </rPr>
      <t>a)</t>
    </r>
  </si>
  <si>
    <r>
      <t>a)</t>
    </r>
    <r>
      <rPr>
        <sz val="8.5"/>
        <rFont val="Arial"/>
        <family val="2"/>
      </rPr>
      <t xml:space="preserve">  Cette position n'englobe que le renforcement existant pour la partie non financée des rentes de vieillesse en cours ou différées, garanties par la loi ou par le contrat. Elle est contenue dans la pos. 93 du BILAN.</t>
    </r>
  </si>
  <si>
    <t>Placements dans des sociétés immobilières</t>
  </si>
  <si>
    <t>Placements dans des entreprises liées</t>
  </si>
  <si>
    <t>Actifs corporels</t>
  </si>
  <si>
    <t>Dépôts à terme et placements de capitaux similaires</t>
  </si>
  <si>
    <t>Prêts représentés par un titre et créances 
inscrites dans des livres de dette publiques</t>
  </si>
  <si>
    <t>Prêts à des entreprises avec lesquelles existe 
un lien de participation</t>
  </si>
  <si>
    <t>**  Principe de valeur minimum rigoureux (sans réévaluations)</t>
  </si>
  <si>
    <t>Amortissement selon plan sur 3 à 5 ans</t>
  </si>
  <si>
    <t>Amortissement selon plan sur 6 à 8 ans</t>
  </si>
  <si>
    <t>Amortissement selon plan sur plus de 8 ans</t>
  </si>
  <si>
    <t>Amortissements acceptés par l'autorité fiscale*</t>
  </si>
  <si>
    <t>Frais d'acquisition sans amortissements*</t>
  </si>
  <si>
    <t>Valeur nominale*</t>
  </si>
  <si>
    <t>Méthode mathématique d'évaluation*</t>
  </si>
  <si>
    <t>Valeur d'acquisition selon plan d'amortissements*</t>
  </si>
  <si>
    <t>Valeur d'acquisition diminuée des amortissements néc.</t>
  </si>
  <si>
    <t>Amortissements selon autorité fiscale/droit commercial</t>
  </si>
  <si>
    <t>Amortissements selon normes internationales</t>
  </si>
  <si>
    <t>Val. indiv. la plus basse d'acquis./comptable/de marché**</t>
  </si>
  <si>
    <t>Val. Indiv. la plus basse d'acquisition/de marché***</t>
  </si>
  <si>
    <t>Val. Indiv. la plus basse d'acquisition/de marché</t>
  </si>
  <si>
    <t>Val. indiv. la plus basse d'acquis./comptable/de marché</t>
  </si>
  <si>
    <t>Méthode scientifique d'amortissement des frais*</t>
  </si>
  <si>
    <t>Méthode linéaire d'amortissement des frais*</t>
  </si>
  <si>
    <t>Valeur la plus basse d'acquisition/valeur d'actif nette</t>
  </si>
  <si>
    <r>
      <t xml:space="preserve">Commentaire </t>
    </r>
    <r>
      <rPr>
        <b/>
        <sz val="8"/>
        <rFont val="Arial"/>
        <family val="2"/>
      </rPr>
      <t>(et mention des changem. dès l'année préc.)</t>
    </r>
  </si>
  <si>
    <t>Pré-colonne</t>
  </si>
  <si>
    <t>Colonne principale</t>
  </si>
  <si>
    <t>Hypothèques et autres créances nominales</t>
  </si>
  <si>
    <t>Valeur comptable</t>
  </si>
  <si>
    <t>Valeur du marché</t>
  </si>
  <si>
    <t>Indications qualitatives</t>
  </si>
  <si>
    <t xml:space="preserve">Total placements de capitaux pour propre compte 
 = Somme de 53 à 75 </t>
  </si>
  <si>
    <t>Schéma de publication aux institutions de prévoyance</t>
  </si>
  <si>
    <t>Créances sur des entreprises liées et des participations</t>
  </si>
  <si>
    <t>Autres créances</t>
  </si>
  <si>
    <t>Autres éléments de fortune</t>
  </si>
  <si>
    <t>Frais d'acquisition activés</t>
  </si>
  <si>
    <t>Total autres actifs  = Somme de 80 à 86</t>
  </si>
  <si>
    <t>Engagements de rang postérieur et capital hybride</t>
  </si>
  <si>
    <t>Report de primes (brut)</t>
  </si>
  <si>
    <t>Fonds de renchérissement (brut)</t>
  </si>
  <si>
    <t>Fonds d'excédents (brut): partie libre</t>
  </si>
  <si>
    <t>Provisions pour impôts</t>
  </si>
  <si>
    <t>Autres provisions</t>
  </si>
  <si>
    <t>Dépôts de primes et primes payées d'avance</t>
  </si>
  <si>
    <t>Prêts d'entreprises liées et de participations</t>
  </si>
  <si>
    <t xml:space="preserve">Comptes de régularisation </t>
  </si>
  <si>
    <t>Total autres engagements  
= Somme de 122 à 132</t>
  </si>
  <si>
    <t>Total Passifs  = 121 + 133</t>
  </si>
  <si>
    <t>Intérêts passifs</t>
  </si>
  <si>
    <t>Taux d'intérêt minimum LPP</t>
  </si>
  <si>
    <t>Intérêts techniques garantis (sans pos. 151 à 153)</t>
  </si>
  <si>
    <t>Primes de risque décès</t>
  </si>
  <si>
    <t>Primes de risque invalidité</t>
  </si>
  <si>
    <t>Prestations d'assurances décès</t>
  </si>
  <si>
    <t>Report = 164</t>
  </si>
  <si>
    <t>Report = 165</t>
  </si>
  <si>
    <t>Prestations d'assurance invalidité</t>
  </si>
  <si>
    <t>Primes de frais</t>
  </si>
  <si>
    <t>Bilderbuch</t>
  </si>
  <si>
    <t>b</t>
  </si>
  <si>
    <t>c</t>
  </si>
  <si>
    <t>la position</t>
  </si>
  <si>
    <t>Soumise à la quote-part minimum</t>
  </si>
  <si>
    <t>Non soumise à la quote-part minimum</t>
  </si>
  <si>
    <t>Processus d'épargne ( art. 143 nouvelle OS )</t>
  </si>
  <si>
    <t>Bénéfices moins pertes sur réalisations (+ = bénéfice)</t>
  </si>
  <si>
    <t>Produits des placements pour contrats liés à des participations</t>
  </si>
  <si>
    <t>Charges pour la gestion des placements de capitaux</t>
  </si>
  <si>
    <t>(Ventilation des placements de capitaux selon la répartition des provisions actuarielles dans la ligne 143: OFF &lt;-&gt; ON)</t>
  </si>
  <si>
    <t>Provisions actuarielles (servent de clé de répartition dans la pos. 146)</t>
  </si>
  <si>
    <t>Placements de capitaux attribués</t>
  </si>
  <si>
    <t>Produit du processus épargne en % de la source d'intérêts</t>
  </si>
  <si>
    <t>Source d'intérêts (= placements de capitaux attribués, ventilés ou directement attribués)</t>
  </si>
  <si>
    <t>Produit du processus d'épargne (composante épargne)  
= 135 + 136 + 137 + 138 + 139 - 140 - 141</t>
  </si>
  <si>
    <r>
      <t>b)</t>
    </r>
    <r>
      <rPr>
        <sz val="8.5"/>
        <rFont val="Arial"/>
        <family val="2"/>
      </rPr>
      <t xml:space="preserve">  Accord:  264c avec la somme 279b + 282b + 319b + 321b + 323b + 325b + 327b + 329b + 331b + 333b + 335b</t>
    </r>
  </si>
  <si>
    <t xml:space="preserve">   Oui: Quote-part minimum basée sur résultat
   Non: Quote-part minimum basée sur produit</t>
  </si>
  <si>
    <r>
      <t>Charges pour produits des placements de capitaux 
individuellement attribués aux contrats</t>
    </r>
    <r>
      <rPr>
        <sz val="8.1"/>
        <rFont val="Arial"/>
        <family val="2"/>
      </rPr>
      <t xml:space="preserve">  </t>
    </r>
    <r>
      <rPr>
        <vertAlign val="superscript"/>
        <sz val="9"/>
        <rFont val="Arial"/>
        <family val="2"/>
      </rPr>
      <t>a)</t>
    </r>
  </si>
  <si>
    <t>Charges pour l'intérêt tarifaire du processus risque</t>
  </si>
  <si>
    <t>Charges pour l'intérêt tarifaire sur le fonds de renchérissement</t>
  </si>
  <si>
    <t>Bénéfices moins pertes sur rachats (+ = bénéfice)</t>
  </si>
  <si>
    <t>Charges pour parts de rentes garanties mais non encore financées</t>
  </si>
  <si>
    <r>
      <t xml:space="preserve">Résultat de liquidation du processus d'épargne (+ = bénéfice)  </t>
    </r>
    <r>
      <rPr>
        <vertAlign val="superscript"/>
        <sz val="9"/>
        <rFont val="Arial"/>
        <family val="2"/>
      </rPr>
      <t>b)</t>
    </r>
  </si>
  <si>
    <r>
      <t xml:space="preserve">Frais de versement et de liquid. des rentes du processus d'épargne  </t>
    </r>
    <r>
      <rPr>
        <vertAlign val="superscript"/>
        <sz val="9"/>
        <rFont val="Arial"/>
        <family val="2"/>
      </rPr>
      <t>b)</t>
    </r>
  </si>
  <si>
    <t>Charges du processus d' épargne 
= 150 + 151 + 152 + 153 - 154 + 155 - 156 -157</t>
  </si>
  <si>
    <r>
      <t>a)</t>
    </r>
    <r>
      <rPr>
        <sz val="8.5"/>
        <rFont val="Arial"/>
        <family val="2"/>
      </rPr>
      <t xml:space="preserve"> Dans cette position, comptabiliser l'ensemble des produits des placements attribués au contrat. Il ne s'agit ici que des contrats collectifs pour lesquels le preneur d'assurance assume le risque.</t>
    </r>
  </si>
  <si>
    <r>
      <t>b)</t>
    </r>
    <r>
      <rPr>
        <sz val="8.5"/>
        <rFont val="Arial"/>
        <family val="2"/>
      </rPr>
      <t xml:space="preserve">  Résultat de liquidatation, frais de versement et de liquidation pour les rentes en cours de vieillesse et d'enfants de pensionnés.</t>
    </r>
  </si>
  <si>
    <t>Résultat du processus d'épargne  = 142 - 158</t>
  </si>
  <si>
    <t>Processus de risque (art. 144 nouvelle OS)</t>
  </si>
  <si>
    <r>
      <t xml:space="preserve">Primes de risque autres risques assurés  </t>
    </r>
    <r>
      <rPr>
        <vertAlign val="superscript"/>
        <sz val="9"/>
        <rFont val="Arial"/>
        <family val="2"/>
      </rPr>
      <t>c)</t>
    </r>
  </si>
  <si>
    <t>Produit du processus de risque (composante risque)  
= 160 +161 +162</t>
  </si>
  <si>
    <r>
      <t>c)</t>
    </r>
    <r>
      <rPr>
        <sz val="8.5"/>
        <rFont val="Arial"/>
        <family val="2"/>
      </rPr>
      <t xml:space="preserve">  Y compris les primes d'adaptation des rentes de risque LPP au renchérissement selon pos. 252</t>
    </r>
  </si>
  <si>
    <t>Suite processus de risque (art. 144 nouvelle OS)</t>
  </si>
  <si>
    <t>Variation des provisions actuarielles décès (augmentation = +)</t>
  </si>
  <si>
    <t>Variation des provisions actuarielles invalidité (augmentation = +)</t>
  </si>
  <si>
    <t>Réduction de charges (+) pour intérêt tarifaire (report sur pos. 152)</t>
  </si>
  <si>
    <r>
      <t xml:space="preserve">Résultat de liquidation du processus de risque (bénéfice = +)  </t>
    </r>
    <r>
      <rPr>
        <vertAlign val="superscript"/>
        <sz val="9"/>
        <rFont val="Arial"/>
        <family val="2"/>
      </rPr>
      <t>d)</t>
    </r>
  </si>
  <si>
    <r>
      <t xml:space="preserve">Frais de versement et de liquid. des rentes du processus de risque  </t>
    </r>
    <r>
      <rPr>
        <vertAlign val="superscript"/>
        <sz val="9"/>
        <rFont val="Arial"/>
        <family val="2"/>
      </rPr>
      <t>d)</t>
    </r>
  </si>
  <si>
    <t>Résultat de la réassurance (bénéfice = +, perte = -)</t>
  </si>
  <si>
    <t>Charges du processus de risque   
= 166 + 167 + 168 + 169 - 170 - 171 + 172 - 173</t>
  </si>
  <si>
    <r>
      <t>d)</t>
    </r>
    <r>
      <rPr>
        <sz val="8.5"/>
        <rFont val="Arial"/>
        <family val="2"/>
      </rPr>
      <t xml:space="preserve">  respectivement pour rentes en cours de vieillesse et de survivants.</t>
    </r>
  </si>
  <si>
    <t xml:space="preserve">    Les prélèvements du fonds de renchérissement (pos. 255) sont à inclure dans la pos. 171, résultat de liquidation.</t>
  </si>
  <si>
    <t>Résultat du processus de risque  = 163 - 174</t>
  </si>
  <si>
    <t>Processus de frais (art. 145 nouvelle OS)</t>
  </si>
  <si>
    <t>Produit du processus de frais (composante frais) 
= 176</t>
  </si>
  <si>
    <r>
      <t xml:space="preserve">Charges pour l'administration générale  </t>
    </r>
    <r>
      <rPr>
        <vertAlign val="superscript"/>
        <sz val="9"/>
        <rFont val="Arial"/>
        <family val="2"/>
      </rPr>
      <t>e)</t>
    </r>
  </si>
  <si>
    <t>Frais de versement et de liquidation des rentes en cours, 
liquidation de la provision pour frais de gestion</t>
  </si>
  <si>
    <t>Solde des autres postes du compte de résultat (Solde perdant = +)</t>
  </si>
  <si>
    <t>Charges du processus de frais  = 178 + 179 + 180 + 181</t>
  </si>
  <si>
    <r>
      <t xml:space="preserve">e)  </t>
    </r>
    <r>
      <rPr>
        <sz val="8"/>
        <rFont val="Arial"/>
        <family val="2"/>
      </rPr>
      <t>Sans les frais de placement et de gestion des placements de capitaux, sans les frais de versement et de liquidation des rentes en cours ainsi que sans la liquidation de la provision pour frais de gestion</t>
    </r>
  </si>
  <si>
    <t>Résultat du processus de frais  = 177 -182</t>
  </si>
  <si>
    <t>Composante épargne  = 142</t>
  </si>
  <si>
    <t>Composante risque  = 163</t>
  </si>
  <si>
    <t>Composante frais  = 177</t>
  </si>
  <si>
    <t>Quote-part de distribution x composante épargne  = 184 x 185</t>
  </si>
  <si>
    <t>Charges du processus d'épargne  = 158</t>
  </si>
  <si>
    <t>Solde du processus d'épargne  = (186 resp. 185) - 187</t>
  </si>
  <si>
    <t>Quote-part de distribution x composante risque  = 184 x 189</t>
  </si>
  <si>
    <t>Charges du processus de risque  = 174</t>
  </si>
  <si>
    <t>Solde du processus de risque  = (190 resp. 189) - 191</t>
  </si>
  <si>
    <t>Quote-part de distribution x composante frais  = 184 x 193</t>
  </si>
  <si>
    <t>Charges du processus de frais  = 182</t>
  </si>
  <si>
    <t>Solde du processus de frais  = (194 resp. 193) - 195</t>
  </si>
  <si>
    <t>Somme des soldes des processus d'épargne, de risque et de frais   
= 188 + 192 + 196  (= Solde total)</t>
  </si>
  <si>
    <t>Procédure en cas de solde total positif (art. 149 nouvelle OS)</t>
  </si>
  <si>
    <t>Quote-part de distribution et son utilisation, ventilée par composante (art. 147 et 148 nouvelle OS)</t>
  </si>
  <si>
    <t>Constitution et renforcement des provisions actuarielles prévues par le plan d'exploitation (art. 149 al. 1 lit a nouvelle OS) pour:</t>
  </si>
  <si>
    <t>Sinistres survenus mais non encore annoncés (IBNR, ch. 4)</t>
  </si>
  <si>
    <t>Sinistres annoncés mais non encore liquidés, 
y compris renforcements de PM pour 
rentes d'invalidité et de survivants (ch. 3)</t>
  </si>
  <si>
    <t>Lacunes de couverture en cas de conversion en rentes (ch. 2)</t>
  </si>
  <si>
    <t>Fluctuations de la valeur des placements de capitaux (ch. 6)</t>
  </si>
  <si>
    <t>Garanties d'intérêt (ch. 7)</t>
  </si>
  <si>
    <t>Adaptations et assainissements des tarifs (ch. 8)</t>
  </si>
  <si>
    <t>Total renforcements des provisions actuarielles
= 199 + 200 + 201 + 202 + 203 + 204 + 205 + 206</t>
  </si>
  <si>
    <t>Frais pour capital risque supplémentaire (art. 149 al. 1 lit. b nouvelle OS)</t>
  </si>
  <si>
    <t>Avec l'accord de l'OFAP: frais pour capital risque</t>
  </si>
  <si>
    <t>Réf:</t>
  </si>
  <si>
    <t>Dissolution de provisions devenues superflues (art. 149 al. 2 nouvelle OS)</t>
  </si>
  <si>
    <t>Dissolution de provisions actuarielles</t>
  </si>
  <si>
    <t>Procédure en cas de solde total négatif (art. 150 nouvelle OS)</t>
  </si>
  <si>
    <t>Solde total négatif?</t>
  </si>
  <si>
    <t>Dissolution de provisions devenues superflues (art. 150 lit. a nouvelle OS)</t>
  </si>
  <si>
    <t>Solde intermédiaire  = 197 + 212</t>
  </si>
  <si>
    <t>Pour la variante "Quote-part minimum basée sur produit"</t>
  </si>
  <si>
    <t>Somme des composantes de produit  = 185 +189 + 193</t>
  </si>
  <si>
    <t>Répartition des placements de capitaux en %:</t>
  </si>
  <si>
    <t>Actions et parts de fonds de placement</t>
  </si>
  <si>
    <t>Placements dans des participations et des entreprises liées</t>
  </si>
  <si>
    <t>Immeubles</t>
  </si>
  <si>
    <t>IV.  Preuves du respect de la quote-part minimum</t>
  </si>
  <si>
    <t>Données concernant les affaires soumises à la quote-part minimum</t>
  </si>
  <si>
    <t>En 1000 CHF</t>
  </si>
  <si>
    <t>Produit total brut</t>
  </si>
  <si>
    <t>Xxxxxxxxxxxx Vie</t>
  </si>
  <si>
    <t>Xxxx Vie</t>
  </si>
  <si>
    <t>xxx@xx.xx</t>
  </si>
  <si>
    <t>Résutat du compte d'exploitation</t>
  </si>
  <si>
    <t>Part des affaires soumises à la quote-part minimum</t>
  </si>
  <si>
    <t>Part des affaires non soumises à la quote-part minimum</t>
  </si>
  <si>
    <t>Prévoyance professionnelle total,  = (a)</t>
  </si>
  <si>
    <t>=Z35S+Z36S-Z38S  ET  =BILAN!Z80S6+BILAN!Z81S6</t>
  </si>
  <si>
    <t>En Mio CHF</t>
  </si>
  <si>
    <t>Somme des charges  = 187 + 191 + 195</t>
  </si>
  <si>
    <t>Résultat brut  = 217 - 218</t>
  </si>
  <si>
    <t>Alimentation des provisions actuarielles 
selon le plan d'exploitation  = 207</t>
  </si>
  <si>
    <t>Résultat intermédiaire  = 219 - 220</t>
  </si>
  <si>
    <t>Frais pour capital risque  = 208</t>
  </si>
  <si>
    <t>Dissolution de provisions actuarielles 
selon le plan d'exploitation  = 209 resp. 212</t>
  </si>
  <si>
    <t>Résultat net  = 221 - 222 + 223</t>
  </si>
  <si>
    <t>Attribution au fonds d'excédents en faveur des preneurs 
d'assurance (art. 149 al. 1 lit. c nouvelle OS)</t>
  </si>
  <si>
    <t>A.  Quote-part minimum basée sur produit:   Solde total restant (210)</t>
  </si>
  <si>
    <t>La règle particulière selon l'art. 147 de la nouvelle OS est-elle active? 
(Condition:  ligne 147  &gt;=  6%  &amp;  ligne 148  &lt;=  2/3 de la ligne 147)</t>
  </si>
  <si>
    <t>B.  Règle particulière basée sur résultat selon la ligne 149:   Quote-part de distribution (184, au moins 90%) x Résultat intermédiaire (221)</t>
  </si>
  <si>
    <t>D.  Cas particuliers selon art. 146 nouvelle  OS:  Attribution ou prélèvement du fonds d'excédents selon réglementation contractuelle et plan d'exploitation</t>
  </si>
  <si>
    <t>Un éventuel déficit ne peut être reporté à nouveau qu'à concurrence du fonds d'excédents disponible au maximum (art. 150 lit. c nouvelle OS)</t>
  </si>
  <si>
    <r>
      <t>Si le déficit est plus élevé, la partie excédentaire doit être couverte par des fonds propres (art. 150 lit. d nouvelle OS</t>
    </r>
    <r>
      <rPr>
        <sz val="9"/>
        <rFont val="Arial"/>
        <family val="2"/>
      </rPr>
      <t>). Dans ce cas il faut consulter l'OFAP.</t>
    </r>
  </si>
  <si>
    <t>Produit total  = 217</t>
  </si>
  <si>
    <t>Prestation globale aux assurés en % du produit total
= 228 en % de 229</t>
  </si>
  <si>
    <t>Total des primes brutes acquises  = 231 + 232 + 233</t>
  </si>
  <si>
    <t>Prestation globale aux assurés en % du total des primes 
= 228 en % de 234</t>
  </si>
  <si>
    <t>Avoirs de vieillesse, PM des bénéficiaires de rentes et PM 
des polices de libre passage au total</t>
  </si>
  <si>
    <t>Attribution au fonds d'excédents en % de la PM totale
= 225 en % de 236</t>
  </si>
  <si>
    <t>Actualisation du fonds d'excédents (art. 151 nouvelle OS)</t>
  </si>
  <si>
    <t>Etat à la fin de l'exercice précédent</t>
  </si>
  <si>
    <t>Transferts zone verte &lt;--&gt; zone jaune en début d'année</t>
  </si>
  <si>
    <t>Attribution provenant du compte d'exploitation  = 225</t>
  </si>
  <si>
    <t>Récapitulation et répartition du résultat du compte d'exploitation</t>
  </si>
  <si>
    <t>Prélèvement pour distribution aux preneurs d'assurance  --&gt; voir 249</t>
  </si>
  <si>
    <t>*** Principe de valeur minimum</t>
  </si>
  <si>
    <t>*   réajustements individuels de valeur</t>
  </si>
  <si>
    <t>Valeur comptable reportée de la</t>
  </si>
  <si>
    <t>Valeur</t>
  </si>
  <si>
    <t>comptable</t>
  </si>
  <si>
    <t>de marché</t>
  </si>
  <si>
    <t>Réserves</t>
  </si>
  <si>
    <t>d'évaluation</t>
  </si>
  <si>
    <t>d'évaluation en</t>
  </si>
  <si>
    <t>Taux technique LPP minimum</t>
  </si>
  <si>
    <t>=CR!Z8S6</t>
  </si>
  <si>
    <t>=CR!Z22S6+CR!Z23S6+CR!Z24S6+CR!Z25S6</t>
  </si>
  <si>
    <t>=CR!Z18S6+CR!Z32S6</t>
  </si>
  <si>
    <t>=CR!Z36S6</t>
  </si>
  <si>
    <t>=-CR!Z9S6+CR!Z19S6+CR!Z26S6</t>
  </si>
  <si>
    <t>=CR!Z12S6-CR!Z34S6-CR!Z71S6+CR!Z78S6-CR!Z80S6-CR!Z84S6</t>
  </si>
  <si>
    <t>=CR!Z37S6</t>
  </si>
  <si>
    <t>=BILAN!Z80S7+BILAN!Z81S7</t>
  </si>
  <si>
    <t>=BILAN!Z70S6+BILAN!Z74S6+BILAN!Z75S6+BILAN!Z76S6+BILAN!Z77S6+BILAN!Z79S6</t>
  </si>
  <si>
    <t>=STRUCT_PORTEFEUILLE!Z18S4</t>
  </si>
  <si>
    <t>=CR!Z65S6+CR!Z69S6</t>
  </si>
  <si>
    <t>=CR!Z72S6+CR!Z73S6</t>
  </si>
  <si>
    <t>=CR!Z40S6</t>
  </si>
  <si>
    <t>=CR!Z39S6</t>
  </si>
  <si>
    <t>=BILAN!Z37S7</t>
  </si>
  <si>
    <t>=BILAN!Z37S6</t>
  </si>
  <si>
    <t>=(BILAN!Z24S6+BILAN!Z23S6+BILAN!Z25S6)/Z46S</t>
  </si>
  <si>
    <t>=(BILAN!Z15S6+BILAN!Z16S6+BILAN!Z17S6+BILAN!Z19S6+BILAN!Z35S6)/Z46S</t>
  </si>
  <si>
    <t>=(BILAN!Z28S6+BILAN!Z27S6)/Z46S</t>
  </si>
  <si>
    <t>=(BILAN!Z10S6+BILAN!Z11S6+BILAN!Z12S6+BILAN!Z13S6+BILAN!Z14S6)/Z46S</t>
  </si>
  <si>
    <t>=(BILAN!Z8S6+BILAN!Z9S6)/Z46S</t>
  </si>
  <si>
    <t>=(BILAN!Z18S6+BILAN!Z30S6)/Z46S</t>
  </si>
  <si>
    <t>='ANALYSE TECH'!Z169S7</t>
  </si>
  <si>
    <t>='ANALYSE TECH'!Z168S7</t>
  </si>
  <si>
    <t>='ANALYSE TECH'!Z163S7</t>
  </si>
  <si>
    <t>='ANALYSE TECH'!Z163S10</t>
  </si>
  <si>
    <t>=RES_EVAL!Z23S9+BILAN!Z35S7</t>
  </si>
  <si>
    <t>=RES_EVAL!Z23S5+BILAN!Z35S6</t>
  </si>
  <si>
    <t>Hedge Funds</t>
  </si>
  <si>
    <t>Private Equity</t>
  </si>
  <si>
    <t>f</t>
  </si>
  <si>
    <t>d</t>
  </si>
  <si>
    <t>e</t>
  </si>
  <si>
    <t>Total</t>
  </si>
  <si>
    <t>a</t>
  </si>
  <si>
    <t>a.</t>
  </si>
  <si>
    <t>b.</t>
  </si>
  <si>
    <t>BIL, 102</t>
  </si>
  <si>
    <t>BIL, 79</t>
  </si>
  <si>
    <t>D.</t>
  </si>
  <si>
    <t>BIL, 91 + 92 + 
94 + 96 + 98 + 99</t>
  </si>
  <si>
    <t>BIL, 112 + 113</t>
  </si>
  <si>
    <t>BIL, 106</t>
  </si>
  <si>
    <t>g</t>
  </si>
  <si>
    <t>h</t>
  </si>
  <si>
    <t>i</t>
  </si>
  <si>
    <t>j</t>
  </si>
  <si>
    <t xml:space="preserve">k </t>
  </si>
  <si>
    <t>k</t>
  </si>
  <si>
    <t>BIL, 53</t>
  </si>
  <si>
    <t>BIL, 54</t>
  </si>
  <si>
    <t>BIL, 55</t>
  </si>
  <si>
    <t>BIL, 57</t>
  </si>
  <si>
    <t>BIL, 60 + 61 + 62</t>
  </si>
  <si>
    <t>BIL, 63</t>
  </si>
  <si>
    <t>BIL, 64</t>
  </si>
  <si>
    <t>BIL, 65 + 66 + 67</t>
  </si>
  <si>
    <t>BIL, 72</t>
  </si>
  <si>
    <t>BIL, 73</t>
  </si>
  <si>
    <t>BIL, 76</t>
  </si>
  <si>
    <t>=Z13S4-Z12S-Z13S</t>
  </si>
  <si>
    <t>=Z17S3+Z18S3+Z19S3</t>
  </si>
  <si>
    <t>=Z25S3-Z26S3</t>
  </si>
  <si>
    <t>=Z13S-Z19S-Z20S-Z22S+Z26S-Z27S+Z28S+Z29S</t>
  </si>
  <si>
    <t>(a)</t>
  </si>
  <si>
    <t>=Z30S-Z31S</t>
  </si>
  <si>
    <t>=Z31S</t>
  </si>
  <si>
    <t>=Z37S3+Z38S3</t>
  </si>
  <si>
    <t>2.</t>
  </si>
  <si>
    <t>3.</t>
  </si>
  <si>
    <t>4.</t>
  </si>
  <si>
    <t>=Z42S/((Z45S3+Z46S3)/2)</t>
  </si>
  <si>
    <t>5.</t>
  </si>
  <si>
    <t>=(Z42S+(Z46S4-Z46S3)-(Z45S4-Z45S3))/((Z45S+Z46S4)/2)</t>
  </si>
  <si>
    <t>6.</t>
  </si>
  <si>
    <t>- marron clair pour les années d'exercice antérieures</t>
  </si>
  <si>
    <t>CR, 28</t>
  </si>
  <si>
    <t>CR, 29</t>
  </si>
  <si>
    <t>CR, 33</t>
  </si>
  <si>
    <t>CR, 34 - 35</t>
  </si>
  <si>
    <t>CR, 36 - 37</t>
  </si>
  <si>
    <t>CR, 38</t>
  </si>
  <si>
    <t>CR, 41</t>
  </si>
  <si>
    <t>CR, 43 + 44</t>
  </si>
  <si>
    <t>CR, 42</t>
  </si>
  <si>
    <t>CR, 25</t>
  </si>
  <si>
    <t>CR, - 4 + 12 + 18</t>
  </si>
  <si>
    <t>CR, 26</t>
  </si>
  <si>
    <t>CR, 51</t>
  </si>
  <si>
    <t>CR, 3</t>
  </si>
  <si>
    <t>- olive si elles sont verrouillées</t>
  </si>
  <si>
    <t>=(BILAN!Z26S6+BILAN!Z29S6)/Z46S</t>
  </si>
  <si>
    <t>=(BILAN!Z20S6+BILAN!Z21S6+BILAN!Z22S6)/Z46S</t>
  </si>
  <si>
    <t>Capital propre comptabilisé</t>
  </si>
  <si>
    <r>
      <t xml:space="preserve">Surobligatoire  </t>
    </r>
    <r>
      <rPr>
        <b/>
        <vertAlign val="superscript"/>
        <sz val="10"/>
        <rFont val="Arial"/>
        <family val="2"/>
      </rPr>
      <t>f)</t>
    </r>
  </si>
  <si>
    <t>BILAN</t>
  </si>
  <si>
    <t>ANALYSE TECHNIQUE</t>
  </si>
  <si>
    <t>STRUCTURE DU PORTEFEUILLE</t>
  </si>
  <si>
    <t>PRINCIPES D'ETABL DU BILAN</t>
  </si>
  <si>
    <t>RESERVES D'EVAL</t>
  </si>
  <si>
    <t>PUB SCHEMA M</t>
  </si>
  <si>
    <t>PUB SCHEMA MM</t>
  </si>
  <si>
    <t>TAUX MIN LPP</t>
  </si>
  <si>
    <t>Liste des évaluations</t>
  </si>
  <si>
    <t>Schéma de publication MM (mio CHF)</t>
  </si>
  <si>
    <t>Compte de résultat, Partie 1</t>
  </si>
  <si>
    <t>Compte de résultat, Partie 2</t>
  </si>
  <si>
    <t>Bilan, actifs</t>
  </si>
  <si>
    <t>Bilan, passifs, partie 1</t>
  </si>
  <si>
    <t>Bilan, passifs, partie 2</t>
  </si>
  <si>
    <t>Analyse technique du résultat, partie 1</t>
  </si>
  <si>
    <t>Analyse technique du résultat, partie 2</t>
  </si>
  <si>
    <t>Analyse technique du résultat, partie 3</t>
  </si>
  <si>
    <t>Analyse technique du résultat, partie 5</t>
  </si>
  <si>
    <t>Indications sur la structure du portefeuille prévoyance professionnelle, partie 1</t>
  </si>
  <si>
    <t>Indications sur la structure du portefeuille prévoyance professionnelle, partie 2</t>
  </si>
  <si>
    <t>Indications sur la structure du portefeuille prévoyance professionnelle, partie 3</t>
  </si>
  <si>
    <t>Indications sur la structure du portefeuille prévoyance professionnelle, partie 4</t>
  </si>
  <si>
    <t>Réserves d'évaluation pour la prévoyance professionnelle</t>
  </si>
  <si>
    <t>Réserves d'évaluation pour les autres affaires</t>
  </si>
  <si>
    <r>
      <t>section à laquelle elles appartiennent</t>
    </r>
    <r>
      <rPr>
        <sz val="10"/>
        <rFont val="Arial"/>
        <family val="2"/>
      </rPr>
      <t xml:space="preserve">. Le texte devient </t>
    </r>
    <r>
      <rPr>
        <b/>
        <sz val="10"/>
        <color indexed="12"/>
        <rFont val="Arial"/>
        <family val="2"/>
      </rPr>
      <t>gras et bleu</t>
    </r>
  </si>
  <si>
    <t>- rouge avec ? si il n'y a pas concordance</t>
  </si>
  <si>
    <t>Une tabelle de saisie colore le fond d'une cellule calculée en</t>
  </si>
  <si>
    <t>Le contenu des cellules vertes doit être publié</t>
  </si>
  <si>
    <t>- violet clair si il y a concordance avec une autre tabelle</t>
  </si>
  <si>
    <t xml:space="preserve"> Légende des couleurs des cellules</t>
  </si>
  <si>
    <t>Compte de résultat  -  Partie 1</t>
  </si>
  <si>
    <t>Chiffres en 1000 CHF, AE = Année d'exercice, AE-1 = Exercice précédent</t>
  </si>
  <si>
    <t>Année d'exercice:</t>
  </si>
  <si>
    <t>Prév. professionnelle</t>
  </si>
  <si>
    <t>Autres affaires</t>
  </si>
  <si>
    <t>Indic. suppl. pour l'AE</t>
  </si>
  <si>
    <t xml:space="preserve">   Part des réassureurs aux primes acquises</t>
  </si>
  <si>
    <t>Primes brutes acquises  = 1 - 2</t>
  </si>
  <si>
    <t>Primes brutes acquises pour compte propre  = 3 - 4</t>
  </si>
  <si>
    <t>Autres produits actuariels</t>
  </si>
  <si>
    <t>Valeurs de rachat suite à des résiliations de contrat</t>
  </si>
  <si>
    <t>Frais occasionnés par le traitement des prestations</t>
  </si>
  <si>
    <r>
      <t xml:space="preserve">Variation de la provision mathématique (augmentation = +)  </t>
    </r>
    <r>
      <rPr>
        <vertAlign val="superscript"/>
        <sz val="10"/>
        <rFont val="Arial"/>
        <family val="2"/>
      </rPr>
      <t>b)</t>
    </r>
  </si>
  <si>
    <t>Variation des renforcements (augmentation = +)</t>
  </si>
  <si>
    <t>Variation de la provision pour sinistres survenus mais non encore liquidés (augmentation = +)</t>
  </si>
  <si>
    <t>Prestations en cas de vieillesse, de décès et d'invalidité</t>
  </si>
  <si>
    <t xml:space="preserve">   Part des réassureurs aux prestations payées</t>
  </si>
  <si>
    <t>Prestations d'assurance payées au total  = 7 + 8 + 9</t>
  </si>
  <si>
    <t>Total des charges pour prestations d'ass. nettes de réass. 
= 10 + 11 - 12</t>
  </si>
  <si>
    <t>Variation des autres provisions actuarielles</t>
  </si>
  <si>
    <t xml:space="preserve">   Part des réassureurs à la variation des provisions actuarielles</t>
  </si>
  <si>
    <t>Total de la variation des provisions actuarielles (net)  
= 4 + 15 + 16 + 17 - 18</t>
  </si>
  <si>
    <t>Variation des frais d'acquisition activés (augmentation = +)</t>
  </si>
  <si>
    <t xml:space="preserve">   Variation du report de primes brut (augmentation = +)</t>
  </si>
  <si>
    <t>Charges pour l'administration générale (nettes)</t>
  </si>
  <si>
    <t>Charges pour l'exploitation de l'assurance  
= 20 - 21 + 22</t>
  </si>
  <si>
    <t>Autres charges actuarielles</t>
  </si>
  <si>
    <r>
      <t xml:space="preserve">Distribution du sur-rendement selon dispositions indiv. du contrat  </t>
    </r>
    <r>
      <rPr>
        <b/>
        <vertAlign val="superscript"/>
        <sz val="10"/>
        <rFont val="Arial"/>
        <family val="0"/>
      </rPr>
      <t>c)</t>
    </r>
  </si>
  <si>
    <r>
      <t xml:space="preserve">Parts d'excédents créditées aux preneurs d'ass.  </t>
    </r>
    <r>
      <rPr>
        <vertAlign val="superscript"/>
        <sz val="10"/>
        <rFont val="Arial"/>
        <family val="2"/>
      </rPr>
      <t>e)</t>
    </r>
  </si>
  <si>
    <t>Charges pour la participation des assurés aux excédents  
= 25 + 26 - 27 + 28 + 29</t>
  </si>
  <si>
    <r>
      <t>a)</t>
    </r>
    <r>
      <rPr>
        <sz val="8.5"/>
        <rFont val="Arial"/>
        <family val="2"/>
      </rPr>
      <t xml:space="preserve">  Estimations autorisées en cas de manque de données exactes</t>
    </r>
  </si>
  <si>
    <r>
      <t>b)</t>
    </r>
    <r>
      <rPr>
        <sz val="8.5"/>
        <rFont val="Arial"/>
        <family val="2"/>
      </rPr>
      <t xml:space="preserve">  Y comprise la capitalisation de l'avoir de vieillesse au taux minimum LPP</t>
    </r>
  </si>
  <si>
    <r>
      <t>c)</t>
    </r>
    <r>
      <rPr>
        <sz val="8.5"/>
        <rFont val="Arial"/>
        <family val="2"/>
      </rPr>
      <t xml:space="preserve">  Prévoyance professionnelle uniquement: Par </t>
    </r>
    <r>
      <rPr>
        <u val="single"/>
        <sz val="8.5"/>
        <rFont val="Arial"/>
        <family val="2"/>
      </rPr>
      <t>sur-rendement</t>
    </r>
    <r>
      <rPr>
        <sz val="8.5"/>
        <rFont val="Arial"/>
        <family val="2"/>
      </rPr>
      <t xml:space="preserve"> il faut entendre, sous condition que le preneur d'assurance assume le risque de placement, la partie des placements générée des rendements supérieurs au taux technique LPP.</t>
    </r>
  </si>
  <si>
    <t xml:space="preserve">     A condition que le contrat le prévoit, le sur-rendement peut être crédité aussi bien à la provision mathématique des assurés, calculé individuellement (thésaurisation), qu'au preneur d'assurance à fin d'utilisation ultérieure réglementaire.</t>
  </si>
  <si>
    <r>
      <t>d)</t>
    </r>
    <r>
      <rPr>
        <sz val="8.5"/>
        <rFont val="Arial"/>
        <family val="2"/>
      </rPr>
      <t xml:space="preserve">  Prévoyance individuelle: Les excédents ne peuvent être distribuées que par l'intermédiaire du fonds d'excédents (art. 136, nouvelle OS).</t>
    </r>
  </si>
  <si>
    <t xml:space="preserve">     Prévoyance professionnelle: Les excédents ne peuvent être distribuées par l'intermédiaire du fonds d'excédents que s'il ne s'agit pas de l'obligation contractuelle visant le sur-rendement (art. 152, nouvelle OS).</t>
  </si>
  <si>
    <r>
      <t xml:space="preserve">Prélèvement sur le fonds d'excédents  </t>
    </r>
    <r>
      <rPr>
        <vertAlign val="superscript"/>
        <sz val="10"/>
        <rFont val="Arial"/>
        <family val="2"/>
      </rPr>
      <t>d)</t>
    </r>
  </si>
  <si>
    <r>
      <t>e)</t>
    </r>
    <r>
      <rPr>
        <sz val="8.5"/>
        <rFont val="Arial"/>
        <family val="2"/>
      </rPr>
      <t xml:space="preserve">  Le prélèvement sur le fonds d'excédents doit correspondre exactement à la somme des parts d'excédents créditées aux preneurs d'assurance et de l'utilisation pour la couverture du déficit de l'année précedente, autrement dit 27 = 28 + 29.</t>
    </r>
  </si>
  <si>
    <t>+/- en %</t>
  </si>
  <si>
    <t>Compte de résultat - Partie 2</t>
  </si>
  <si>
    <t>Produits des placements de capitaux</t>
  </si>
  <si>
    <t>Charges pour immeubles</t>
  </si>
  <si>
    <t>Charges pour les autres placements de capitaux</t>
  </si>
  <si>
    <t>Charges pour placements de capitaux  = 42 + 43 + 44</t>
  </si>
  <si>
    <t>Produits des placements de capitaux en compte propre  
= 33 + 34 - 35 + 36 - 37 + 38</t>
  </si>
  <si>
    <t>Dont produits de placements gérés comme "Fonds cantonnés"</t>
  </si>
  <si>
    <r>
      <t xml:space="preserve">Produits des placements de capitaux pour compte de tiers: </t>
    </r>
    <r>
      <rPr>
        <sz val="10"/>
        <rFont val="Arial"/>
        <family val="0"/>
      </rPr>
      <t>Produits des placements pour contrats liés à des participations</t>
    </r>
  </si>
  <si>
    <t>Autres produits (+) moins autres charges (-), net</t>
  </si>
  <si>
    <t>Prêts à la société mère et aux actionnaires</t>
  </si>
  <si>
    <t xml:space="preserve">Dont placements de capitaux gérés en tant que "Fonds cantonnés" </t>
  </si>
  <si>
    <r>
      <t xml:space="preserve">Placements de capitaux pour compte de tiers: 
</t>
    </r>
    <r>
      <rPr>
        <sz val="10"/>
        <rFont val="Arial"/>
        <family val="2"/>
      </rPr>
      <t>Placements de capitaux pour assurance-vie liée à des participations</t>
    </r>
  </si>
  <si>
    <r>
      <t xml:space="preserve">Surobligatoire  </t>
    </r>
    <r>
      <rPr>
        <b/>
        <vertAlign val="superscript"/>
        <sz val="10"/>
        <rFont val="Arial"/>
        <family val="2"/>
      </rPr>
      <t>a)</t>
    </r>
  </si>
  <si>
    <t>Dépôts auprès des entreprises d'assurance cédantes</t>
  </si>
  <si>
    <t>Prêts représentés par un titre et 
créances inscrites dans des livres de dette publiques</t>
  </si>
  <si>
    <t>Actifs corporels (sauf terrains et constructions)</t>
  </si>
  <si>
    <t>Autres postes de régularisation (y compris prestations 
d'assurance payées d'avance)</t>
  </si>
  <si>
    <t>Total Actifs  = 52 +79 + 87</t>
  </si>
  <si>
    <r>
      <t xml:space="preserve">PM (brutes) - Avoirs de vieillesse *  </t>
    </r>
    <r>
      <rPr>
        <vertAlign val="superscript"/>
        <sz val="10"/>
        <rFont val="Arial"/>
        <family val="2"/>
      </rPr>
      <t>a)  d)</t>
    </r>
  </si>
  <si>
    <t>PM (brutes) - Rentes de vieillesse en cours *  b)  d)</t>
  </si>
  <si>
    <t>PM (brutes) - Rentes de vieillesse en cours (renforcements) *  c)</t>
  </si>
  <si>
    <t xml:space="preserve">PM (brutes) - Rentes de survivants en cours *  d) </t>
  </si>
  <si>
    <t>PM (brutes) - Rentes de survivants en cours (renforcements) *</t>
  </si>
  <si>
    <t>PM (brutes) - Rentes d'invalidité en cours *  d)</t>
  </si>
  <si>
    <t>PM (brutes) - Rentes d'invalidité en cours (renforcements) *</t>
  </si>
  <si>
    <t>PM (brutes) - Polices de libre passage *  d)</t>
  </si>
  <si>
    <t>PM (brutes) pour les autres branches d'assurance *</t>
  </si>
  <si>
    <t>Provision pour sinistres survenus mais 
non encore liquidés (brute) *</t>
  </si>
  <si>
    <t>Sous-total provisions actuarielles 1 
= Somme 91 à 101</t>
  </si>
  <si>
    <t xml:space="preserve">   Part des réassureurs au sous-total 1, ligne 102</t>
  </si>
  <si>
    <t xml:space="preserve">   Part des réassureurs à la ligne 104</t>
  </si>
  <si>
    <t xml:space="preserve">   Part des réassureurs aux lignes 106 à 109</t>
  </si>
  <si>
    <r>
      <t xml:space="preserve">Provisions actuarielles pour la partie épargne 
des assurances-vie liées à des participations  </t>
    </r>
    <r>
      <rPr>
        <vertAlign val="superscript"/>
        <sz val="10"/>
        <rFont val="Arial"/>
        <family val="2"/>
      </rPr>
      <t>d)</t>
    </r>
  </si>
  <si>
    <t>PM (Brut) - Autres renforcements</t>
  </si>
  <si>
    <t>Provisions pour fluctuations (brutes)</t>
  </si>
  <si>
    <t>Autres provisions actuarielles (brutes)</t>
  </si>
  <si>
    <t>Parts d'excédents créditées aux assurés (brutes)</t>
  </si>
  <si>
    <t>Fonds d'excédents (brut): distribution ferme</t>
  </si>
  <si>
    <r>
      <t xml:space="preserve">Report de perte à charge de la participation aux excédents  </t>
    </r>
    <r>
      <rPr>
        <vertAlign val="superscript"/>
        <sz val="10"/>
        <rFont val="Arial"/>
        <family val="2"/>
      </rPr>
      <t>e)</t>
    </r>
  </si>
  <si>
    <t xml:space="preserve">   Part des réassureurs aux lignes 111 à 114</t>
  </si>
  <si>
    <t>Total des provisions actuarielles (nettes de réassurance)
=    102 – 103
   + 104 – 105
   + 106 + 107 + 108 + 109 – 110
   + 111 + 112 + 113 – 114 – 115</t>
  </si>
  <si>
    <t>Report  = 89 + 90 + 116</t>
  </si>
  <si>
    <t>*  Dont géré en tant que "Fonds cantonnés" (total)</t>
  </si>
  <si>
    <r>
      <t>b)</t>
    </r>
    <r>
      <rPr>
        <i/>
        <sz val="10"/>
        <rFont val="Arial"/>
        <family val="2"/>
      </rPr>
      <t xml:space="preserve"> Dont PM pour les rentes de vieillesse LPP en cours</t>
    </r>
  </si>
  <si>
    <r>
      <t xml:space="preserve">c)  </t>
    </r>
    <r>
      <rPr>
        <sz val="8.5"/>
        <rFont val="Arial"/>
        <family val="2"/>
      </rPr>
      <t>A ces renforcements appartiennent tant les déficits de couverture dus aux conversions en rentes que le besoin de provisions ultérieures résultant de l'amélioration de la mortalité des rentiers.</t>
    </r>
  </si>
  <si>
    <r>
      <t>d)</t>
    </r>
    <r>
      <rPr>
        <sz val="8.5"/>
        <rFont val="Arial"/>
        <family val="2"/>
      </rPr>
      <t xml:space="preserve">  Provisions actuarielles calculées individuellement; sont également à inclure les PM pour les plans à primauté de prestations.</t>
    </r>
  </si>
  <si>
    <r>
      <t>e)</t>
    </r>
    <r>
      <rPr>
        <sz val="8.5"/>
        <rFont val="Arial"/>
        <family val="2"/>
      </rPr>
      <t xml:space="preserve">  Au sens de l'art. 150, lit. c, nouvelle OS</t>
    </r>
  </si>
  <si>
    <r>
      <t>f)</t>
    </r>
    <r>
      <rPr>
        <sz val="8.5"/>
        <rFont val="Arial"/>
        <family val="2"/>
      </rPr>
      <t xml:space="preserve">  Estimations autorisées en cas de manque de données exactes</t>
    </r>
  </si>
  <si>
    <t>Report  = 117</t>
  </si>
  <si>
    <t>Dépôts reçus des réassureurs 
des affaires cédées en réassurance</t>
  </si>
  <si>
    <t>Emprunts obligataires convertibles</t>
  </si>
  <si>
    <t>Emprunts obligataires non convertibles</t>
  </si>
  <si>
    <t>Dettes envers des entreprises liées et envers des participations</t>
  </si>
  <si>
    <t>Dettes envers des preneurs d'assurance</t>
  </si>
  <si>
    <t>Autres dettes</t>
  </si>
  <si>
    <t>=SUMME(Z53S3:Z60S3)</t>
  </si>
  <si>
    <t>7.</t>
  </si>
  <si>
    <t>8.</t>
  </si>
  <si>
    <t>9.</t>
  </si>
  <si>
    <t>=Z71S3/Z70S3</t>
  </si>
  <si>
    <t>=Z73S+Z74S</t>
  </si>
  <si>
    <t>CR</t>
  </si>
  <si>
    <t>c.</t>
  </si>
  <si>
    <t>Feuille Excel</t>
  </si>
  <si>
    <r>
      <t xml:space="preserve">Attribution au fonds d'excédents </t>
    </r>
    <r>
      <rPr>
        <vertAlign val="superscript"/>
        <sz val="10"/>
        <rFont val="Arial"/>
        <family val="2"/>
      </rPr>
      <t xml:space="preserve"> b)</t>
    </r>
  </si>
  <si>
    <t>Total placements de capitaux pour propre compte et pour tiers 
 = 76 + 78</t>
  </si>
  <si>
    <t>Taux d'intéret minimum LPP</t>
  </si>
  <si>
    <t>Autre méthode d'évaluation (à commenter)</t>
  </si>
  <si>
    <t>Valeur d'acquisition</t>
  </si>
  <si>
    <t>Pas de valeur comptable suite à un amortissement direct</t>
  </si>
  <si>
    <t>Pas d'actifs immatériels activés</t>
  </si>
  <si>
    <t>Valeur d'actif nette</t>
  </si>
  <si>
    <t>Valeur d'actif nette si inférieure à la valeur d'acquisition</t>
  </si>
  <si>
    <t>Valeur nominale</t>
  </si>
  <si>
    <t>Valeur de marché</t>
  </si>
  <si>
    <t>Prêts à des entreprises avec lesquelles existe un lien de participation</t>
  </si>
  <si>
    <t>Accorder avec</t>
  </si>
  <si>
    <t>d.</t>
  </si>
  <si>
    <t>e.</t>
  </si>
  <si>
    <t>Part de l'assureur au produit  
= ( 100% - quote-part de distribution )  de  ( 185 + 189 + 193 )</t>
  </si>
  <si>
    <t>Total des placements de capitaux au début de l'exercice</t>
  </si>
  <si>
    <t>Total des placements de capitaux à la fin de l'exercice</t>
  </si>
  <si>
    <t>Schéma de publication M (1000 CHF)</t>
  </si>
  <si>
    <t>Nom abrégé :</t>
  </si>
  <si>
    <t>Personne responsable (avec email) :</t>
  </si>
  <si>
    <t>Numéro de registre :</t>
  </si>
  <si>
    <t>- bleu ciel pour l'année d'exercice</t>
  </si>
  <si>
    <t>Les cellules à remplir sont de couleur :</t>
  </si>
  <si>
    <t>Les cellules calculées ont un texte noir</t>
  </si>
  <si>
    <t>Dès l'entrée des données, les cellules prennent la couleur de la</t>
  </si>
  <si>
    <t>Solde du processus d'épargne</t>
  </si>
  <si>
    <t>Solde du processus de risque</t>
  </si>
  <si>
    <t>Solde total positif?</t>
  </si>
  <si>
    <t>Le risque de longévité pour les rentes de vieillesse (ch. 1)</t>
  </si>
  <si>
    <t>Fluctuations de sinistres (ch. 5)</t>
  </si>
  <si>
    <t>Solde total restant (positif ou nul)
= 197 - 207 - 208 + 209</t>
  </si>
  <si>
    <t>Dont utilisé pour couvrir le déficit</t>
  </si>
  <si>
    <t>Solde total restant (négatif ou nul)
= 213 + 215</t>
  </si>
  <si>
    <t>Analyse technique du résultat, Partie 4</t>
  </si>
  <si>
    <t>Règle d'attribution</t>
  </si>
  <si>
    <t>Légende des règles d'attribution:</t>
  </si>
  <si>
    <t>C.  Solde total négatif (197):   Pas d'attribution</t>
  </si>
  <si>
    <t>Part restante de l'assureur
= 224 - 225</t>
  </si>
  <si>
    <t>Règles :</t>
  </si>
  <si>
    <t>Prestation globale aux assurés
= 218 + 220 - 223 + 225</t>
  </si>
  <si>
    <t>Total primes d'épargne</t>
  </si>
  <si>
    <t>Total primes de risque  = 163</t>
  </si>
  <si>
    <t>Total primes de frais  = 177</t>
  </si>
  <si>
    <t>Etat à la fin de l'année d'exercice  
= 238 + 239 + 240 - 241 - 242</t>
  </si>
  <si>
    <t>Etat à la fin de l'année d'exercice  
= 250 + 251 + 252 + 253 - 254 - 255</t>
  </si>
  <si>
    <t>Nombres de contrats et d'assurés</t>
  </si>
  <si>
    <t>Polices de libre passage (PLP)</t>
  </si>
  <si>
    <t>Contrats avec compte de recettes et dépenses</t>
  </si>
  <si>
    <t>Contrats avec formules d'excédents spéciales</t>
  </si>
  <si>
    <t>Résultat de l'exécution du principe de la porte à tambour 
selon OPP art. 16a</t>
  </si>
  <si>
    <r>
      <t xml:space="preserve">Coassurance </t>
    </r>
    <r>
      <rPr>
        <i/>
        <sz val="10"/>
        <rFont val="Arial"/>
        <family val="2"/>
      </rPr>
      <t>avec</t>
    </r>
    <r>
      <rPr>
        <sz val="10"/>
        <rFont val="Arial"/>
        <family val="0"/>
      </rPr>
      <t xml:space="preserve"> conduite du contrat</t>
    </r>
  </si>
  <si>
    <r>
      <t xml:space="preserve">Coassurance </t>
    </r>
    <r>
      <rPr>
        <i/>
        <sz val="10"/>
        <rFont val="Arial"/>
        <family val="2"/>
      </rPr>
      <t xml:space="preserve">sans </t>
    </r>
    <r>
      <rPr>
        <sz val="10"/>
        <rFont val="Arial"/>
        <family val="2"/>
      </rPr>
      <t>conduite du contrat</t>
    </r>
  </si>
  <si>
    <t>Autres indications statistiques sur le portefeuille</t>
  </si>
  <si>
    <t>Actifs</t>
  </si>
  <si>
    <t xml:space="preserve">        Hommes, nombre </t>
  </si>
  <si>
    <t xml:space="preserve">        Hommes, total avoirs de vieillesse en 1000 CHF</t>
  </si>
  <si>
    <t xml:space="preserve">        Femmes, nombre</t>
  </si>
  <si>
    <t xml:space="preserve">        Femmes, total avoirs de vieillesse en 1000 CHF</t>
  </si>
  <si>
    <t>Nouvelles entrées</t>
  </si>
  <si>
    <t xml:space="preserve">        Nombre d'assurés</t>
  </si>
  <si>
    <t xml:space="preserve">        Hommes, nombre</t>
  </si>
  <si>
    <t xml:space="preserve">        Prestations de libre passage (H) en 1000 CHF</t>
  </si>
  <si>
    <t xml:space="preserve">        Prestations de libre passage (F) en 1000 CHF</t>
  </si>
  <si>
    <t>Départ à la retraite</t>
  </si>
  <si>
    <t xml:space="preserve">        Prestations en capital (H) en 1000 CHF</t>
  </si>
  <si>
    <t xml:space="preserve">        Somme des rentes dans la partie obligatoire (H) en 1000 CHF</t>
  </si>
  <si>
    <t xml:space="preserve">        Somme des rentes dans la partie surobligatoire (H) en 1000 CHF</t>
  </si>
  <si>
    <t xml:space="preserve">        Prestations en capital (F) en 1000 CHF</t>
  </si>
  <si>
    <t xml:space="preserve">        Somme des rentes dans la partie obligatoire (F) en 1000 CHF</t>
  </si>
  <si>
    <t xml:space="preserve">        Somme des rentes dans la partie surobligatoire (F) en 1000 CHF</t>
  </si>
  <si>
    <t>Indications sur la structure du portefeuille dans la prévoyance professionnelle, Partie 3</t>
  </si>
  <si>
    <t>Décès</t>
  </si>
  <si>
    <t>Cas d'invalidité</t>
  </si>
  <si>
    <t>1.</t>
  </si>
  <si>
    <t xml:space="preserve">        Hommes mis au bénéfice de rentes, somme des nouvelles rentes en 1000 CHF</t>
  </si>
  <si>
    <t>Bénéficiaires de rentes</t>
  </si>
  <si>
    <t xml:space="preserve">        Rentes de veuves, nombre</t>
  </si>
  <si>
    <t xml:space="preserve">        Rentes de veufs, nombre</t>
  </si>
  <si>
    <t xml:space="preserve">        Rentes de veufs, somme annuelle des rentes en 1000 CHF</t>
  </si>
  <si>
    <t xml:space="preserve">        Rentes d'orphelins, nombre</t>
  </si>
</sst>
</file>

<file path=xl/styles.xml><?xml version="1.0" encoding="utf-8"?>
<styleSheet xmlns="http://schemas.openxmlformats.org/spreadsheetml/2006/main">
  <numFmts count="4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 &quot;SFr.&quot;_-;\-* #,##0\ &quot;SFr.&quot;_-;_-* &quot;-&quot;\ &quot;SFr.&quot;_-;_-@_-"/>
    <numFmt numFmtId="165" formatCode="_-* #,##0\ _S_F_r_._-;\-* #,##0\ _S_F_r_._-;_-* &quot;-&quot;\ _S_F_r_._-;_-@_-"/>
    <numFmt numFmtId="166" formatCode="_-* #,##0.00\ &quot;SFr.&quot;_-;\-* #,##0.00\ &quot;SFr.&quot;_-;_-* &quot;-&quot;??\ &quot;SFr.&quot;_-;_-@_-"/>
    <numFmt numFmtId="167" formatCode="_-* #,##0.00\ _S_F_r_._-;\-* #,##0.00\ _S_F_r_._-;_-* &quot;-&quot;??\ _S_F_r_._-;_-@_-"/>
    <numFmt numFmtId="168" formatCode="000;;"/>
    <numFmt numFmtId="169" formatCode="##0\ "/>
    <numFmt numFmtId="170" formatCode="\+\ #,##0;\-\ #,##0;0"/>
    <numFmt numFmtId="171" formatCode="#,##0;[Red]\-#,##0;0"/>
    <numFmt numFmtId="172" formatCode="#0.00"/>
    <numFmt numFmtId="173" formatCode="&quot;Wahl:  &quot;0"/>
    <numFmt numFmtId="174" formatCode="0;;"/>
    <numFmt numFmtId="175" formatCode="#0;;&quot;-&quot;"/>
    <numFmt numFmtId="176" formatCode="#0;;"/>
    <numFmt numFmtId="177" formatCode="000"/>
    <numFmt numFmtId="178" formatCode="&quot;Wahl = &quot;#0;;"/>
    <numFmt numFmtId="179" formatCode="&quot;Jahr = &quot;0000;;"/>
    <numFmt numFmtId="180" formatCode="&quot;Bezugsspalte = &quot;#0;;"/>
    <numFmt numFmtId="181" formatCode="&quot;1 = Vj vorhanden&quot;;;&quot;0 = Vj fehlt&quot;"/>
    <numFmt numFmtId="182" formatCode="[Blue]&quot;###  &quot;0&quot;  ###&quot;;[Red]&quot;###  &quot;0&quot;  ###&quot;;[White]&quot;O&quot;"/>
    <numFmt numFmtId="183" formatCode="[Red]&quot;1 = Teillauf&quot;;[Blue]&quot;-1 = Testlauf&quot;;[Black]&quot;0 = Volllauf&quot;"/>
    <numFmt numFmtId="184" formatCode="0.0"/>
    <numFmt numFmtId="185" formatCode="[Blue]\+\ #,##0;[Red]\-\ #,##0;0"/>
    <numFmt numFmtId="186" formatCode="#,##0;;0"/>
    <numFmt numFmtId="187" formatCode="#\ ##0.0;\-\ #\ ##0.0"/>
    <numFmt numFmtId="188" formatCode="#,##0;\-#,##0;\ \-"/>
    <numFmt numFmtId="189" formatCode="#,##0;;"/>
    <numFmt numFmtId="190" formatCode="[Blue]#,##0;[Red]\-#,##0"/>
    <numFmt numFmtId="191" formatCode="0%;\-0%;&quot;-&quot;"/>
    <numFmt numFmtId="192" formatCode="&quot;   &quot;0&quot;                                       Umlage der Kapitalanlagen?&quot;"/>
    <numFmt numFmtId="193" formatCode="#0."/>
    <numFmt numFmtId="194" formatCode="[Blue]#,##0;[Red]\-#,##0;&quot;- &quot;"/>
    <numFmt numFmtId="195" formatCode="0.0%;;&quot;- &quot;"/>
    <numFmt numFmtId="196" formatCode="0.00%;;&quot;- &quot;"/>
    <numFmt numFmtId="197" formatCode="0%;;&quot;- &quot;"/>
    <numFmt numFmtId="198" formatCode="0.0%;\-0.0%;&quot;-&quot;"/>
    <numFmt numFmtId="199" formatCode="#,##0;\-#,##0;&quot;- &quot;"/>
    <numFmt numFmtId="200" formatCode="0;;&quot;-&quot;"/>
    <numFmt numFmtId="201" formatCode="#,##0;[Red]\-#,##0;&quot;- &quot;"/>
    <numFmt numFmtId="202" formatCode="&quot;   &quot;0&quot;                                       Ventiler les placements de capitaux?&quot;"/>
    <numFmt numFmtId="203" formatCode="000;;000"/>
  </numFmts>
  <fonts count="57">
    <font>
      <sz val="10"/>
      <name val="Arial"/>
      <family val="0"/>
    </font>
    <font>
      <b/>
      <sz val="10"/>
      <name val="Arial"/>
      <family val="2"/>
    </font>
    <font>
      <b/>
      <sz val="10"/>
      <color indexed="9"/>
      <name val="Arial"/>
      <family val="2"/>
    </font>
    <font>
      <u val="single"/>
      <sz val="10"/>
      <color indexed="36"/>
      <name val="MS Sans Serif"/>
      <family val="0"/>
    </font>
    <font>
      <u val="single"/>
      <sz val="10"/>
      <color indexed="12"/>
      <name val="MS Sans Serif"/>
      <family val="0"/>
    </font>
    <font>
      <sz val="10"/>
      <name val="Verdana"/>
      <family val="2"/>
    </font>
    <font>
      <sz val="8"/>
      <name val="Tahoma"/>
      <family val="2"/>
    </font>
    <font>
      <b/>
      <sz val="10"/>
      <color indexed="10"/>
      <name val="Arial"/>
      <family val="2"/>
    </font>
    <font>
      <b/>
      <sz val="12"/>
      <name val="Arial"/>
      <family val="2"/>
    </font>
    <font>
      <sz val="10"/>
      <color indexed="8"/>
      <name val="Arial"/>
      <family val="2"/>
    </font>
    <font>
      <sz val="8"/>
      <name val="Arial"/>
      <family val="0"/>
    </font>
    <font>
      <sz val="15"/>
      <name val="Arial"/>
      <family val="2"/>
    </font>
    <font>
      <sz val="16"/>
      <name val="Arial"/>
      <family val="0"/>
    </font>
    <font>
      <sz val="10"/>
      <color indexed="10"/>
      <name val="Arial"/>
      <family val="0"/>
    </font>
    <font>
      <b/>
      <vertAlign val="superscript"/>
      <sz val="10"/>
      <name val="Arial"/>
      <family val="2"/>
    </font>
    <font>
      <sz val="9"/>
      <name val="Arial"/>
      <family val="0"/>
    </font>
    <font>
      <vertAlign val="superscript"/>
      <sz val="10"/>
      <name val="Arial"/>
      <family val="2"/>
    </font>
    <font>
      <sz val="8.5"/>
      <name val="Arial"/>
      <family val="2"/>
    </font>
    <font>
      <sz val="10"/>
      <color indexed="20"/>
      <name val="Arial"/>
      <family val="0"/>
    </font>
    <font>
      <sz val="9"/>
      <color indexed="10"/>
      <name val="Arial"/>
      <family val="0"/>
    </font>
    <font>
      <i/>
      <sz val="10"/>
      <name val="Arial"/>
      <family val="2"/>
    </font>
    <font>
      <vertAlign val="superscript"/>
      <sz val="10"/>
      <color indexed="10"/>
      <name val="Arial"/>
      <family val="2"/>
    </font>
    <font>
      <b/>
      <sz val="9"/>
      <name val="Arial"/>
      <family val="2"/>
    </font>
    <font>
      <b/>
      <sz val="8"/>
      <name val="Arial"/>
      <family val="2"/>
    </font>
    <font>
      <vertAlign val="superscript"/>
      <sz val="9"/>
      <color indexed="10"/>
      <name val="Arial"/>
      <family val="2"/>
    </font>
    <font>
      <sz val="10"/>
      <color indexed="21"/>
      <name val="Arial"/>
      <family val="2"/>
    </font>
    <font>
      <b/>
      <sz val="10"/>
      <color indexed="21"/>
      <name val="Arial"/>
      <family val="2"/>
    </font>
    <font>
      <b/>
      <sz val="10"/>
      <color indexed="22"/>
      <name val="Arial"/>
      <family val="2"/>
    </font>
    <font>
      <sz val="8.1"/>
      <name val="Arial"/>
      <family val="2"/>
    </font>
    <font>
      <vertAlign val="superscript"/>
      <sz val="9"/>
      <name val="Arial"/>
      <family val="2"/>
    </font>
    <font>
      <b/>
      <sz val="9"/>
      <color indexed="17"/>
      <name val="Arial"/>
      <family val="2"/>
    </font>
    <font>
      <b/>
      <sz val="9"/>
      <color indexed="12"/>
      <name val="Arial"/>
      <family val="2"/>
    </font>
    <font>
      <b/>
      <sz val="11"/>
      <name val="Arial"/>
      <family val="2"/>
    </font>
    <font>
      <b/>
      <sz val="10"/>
      <color indexed="12"/>
      <name val="Arial"/>
      <family val="2"/>
    </font>
    <font>
      <sz val="11"/>
      <name val="Arial"/>
      <family val="0"/>
    </font>
    <font>
      <sz val="8.5"/>
      <color indexed="10"/>
      <name val="Arial"/>
      <family val="2"/>
    </font>
    <font>
      <vertAlign val="superscript"/>
      <sz val="8"/>
      <name val="Arial"/>
      <family val="2"/>
    </font>
    <font>
      <vertAlign val="superscript"/>
      <sz val="7.65"/>
      <name val="Arial"/>
      <family val="2"/>
    </font>
    <font>
      <vertAlign val="superscript"/>
      <sz val="6.8"/>
      <name val="Arial"/>
      <family val="2"/>
    </font>
    <font>
      <sz val="12"/>
      <name val="Arial"/>
      <family val="0"/>
    </font>
    <font>
      <b/>
      <sz val="12"/>
      <color indexed="12"/>
      <name val="Arial"/>
      <family val="2"/>
    </font>
    <font>
      <sz val="10"/>
      <color indexed="9"/>
      <name val="Arial"/>
      <family val="0"/>
    </font>
    <font>
      <b/>
      <u val="single"/>
      <sz val="10"/>
      <color indexed="12"/>
      <name val="MS Sans Serif"/>
      <family val="2"/>
    </font>
    <font>
      <u val="single"/>
      <sz val="8.5"/>
      <name val="Arial"/>
      <family val="2"/>
    </font>
    <font>
      <b/>
      <sz val="8"/>
      <color indexed="10"/>
      <name val="Tahoma"/>
      <family val="2"/>
    </font>
    <font>
      <i/>
      <vertAlign val="superscript"/>
      <sz val="10"/>
      <name val="Arial"/>
      <family val="2"/>
    </font>
    <font>
      <b/>
      <u val="single"/>
      <sz val="8"/>
      <color indexed="10"/>
      <name val="Tahoma"/>
      <family val="2"/>
    </font>
    <font>
      <b/>
      <vertAlign val="superscript"/>
      <sz val="8.5"/>
      <name val="Arial"/>
      <family val="2"/>
    </font>
    <font>
      <b/>
      <sz val="16"/>
      <name val="Arial"/>
      <family val="2"/>
    </font>
    <font>
      <b/>
      <sz val="16"/>
      <color indexed="9"/>
      <name val="Arial"/>
      <family val="2"/>
    </font>
    <font>
      <sz val="9"/>
      <color indexed="20"/>
      <name val="Arial"/>
      <family val="2"/>
    </font>
    <font>
      <b/>
      <sz val="9"/>
      <color indexed="20"/>
      <name val="Arial"/>
      <family val="2"/>
    </font>
    <font>
      <vertAlign val="superscript"/>
      <sz val="9"/>
      <color indexed="20"/>
      <name val="Arial"/>
      <family val="2"/>
    </font>
    <font>
      <sz val="9"/>
      <color indexed="8"/>
      <name val="Arial"/>
      <family val="2"/>
    </font>
    <font>
      <vertAlign val="superscript"/>
      <sz val="8.5"/>
      <name val="Arial"/>
      <family val="2"/>
    </font>
    <font>
      <b/>
      <sz val="8"/>
      <color indexed="12"/>
      <name val="Arial"/>
      <family val="2"/>
    </font>
    <font>
      <b/>
      <sz val="9"/>
      <color indexed="10"/>
      <name val="Arial"/>
      <family val="0"/>
    </font>
  </fonts>
  <fills count="24">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46"/>
        <bgColor indexed="64"/>
      </patternFill>
    </fill>
    <fill>
      <patternFill patternType="solid">
        <fgColor indexed="21"/>
        <bgColor indexed="64"/>
      </patternFill>
    </fill>
    <fill>
      <patternFill patternType="solid">
        <fgColor indexed="65"/>
        <bgColor indexed="64"/>
      </patternFill>
    </fill>
    <fill>
      <patternFill patternType="solid">
        <fgColor indexed="12"/>
        <bgColor indexed="64"/>
      </patternFill>
    </fill>
    <fill>
      <patternFill patternType="solid">
        <fgColor indexed="62"/>
        <bgColor indexed="64"/>
      </patternFill>
    </fill>
    <fill>
      <patternFill patternType="solid">
        <fgColor indexed="17"/>
        <bgColor indexed="64"/>
      </patternFill>
    </fill>
    <fill>
      <patternFill patternType="solid">
        <fgColor indexed="60"/>
        <bgColor indexed="64"/>
      </patternFill>
    </fill>
    <fill>
      <patternFill patternType="solid">
        <fgColor indexed="56"/>
        <bgColor indexed="64"/>
      </patternFill>
    </fill>
    <fill>
      <patternFill patternType="solid">
        <fgColor indexed="51"/>
        <bgColor indexed="64"/>
      </patternFill>
    </fill>
    <fill>
      <patternFill patternType="solid">
        <fgColor indexed="45"/>
        <bgColor indexed="64"/>
      </patternFill>
    </fill>
    <fill>
      <patternFill patternType="solid">
        <fgColor indexed="10"/>
        <bgColor indexed="64"/>
      </patternFill>
    </fill>
    <fill>
      <patternFill patternType="solid">
        <fgColor indexed="58"/>
        <bgColor indexed="64"/>
      </patternFill>
    </fill>
    <fill>
      <patternFill patternType="solid">
        <fgColor indexed="41"/>
        <bgColor indexed="64"/>
      </patternFill>
    </fill>
    <fill>
      <patternFill patternType="solid">
        <fgColor indexed="47"/>
        <bgColor indexed="64"/>
      </patternFill>
    </fill>
    <fill>
      <patternFill patternType="solid">
        <fgColor indexed="19"/>
        <bgColor indexed="64"/>
      </patternFill>
    </fill>
    <fill>
      <patternFill patternType="solid">
        <fgColor indexed="23"/>
        <bgColor indexed="64"/>
      </patternFill>
    </fill>
    <fill>
      <patternFill patternType="solid">
        <fgColor indexed="63"/>
        <bgColor indexed="64"/>
      </patternFill>
    </fill>
  </fills>
  <borders count="48">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medium"/>
      <bottom>
        <color indexed="63"/>
      </bottom>
    </border>
    <border>
      <left>
        <color indexed="63"/>
      </left>
      <right style="thin"/>
      <top>
        <color indexed="63"/>
      </top>
      <bottom style="thin"/>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style="thin"/>
      <top style="hair"/>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medium">
        <color indexed="8"/>
      </bottom>
    </border>
    <border>
      <left style="thin">
        <color indexed="9"/>
      </left>
      <right>
        <color indexed="63"/>
      </right>
      <top>
        <color indexed="63"/>
      </top>
      <bottom>
        <color indexed="63"/>
      </bottom>
    </border>
    <border>
      <left>
        <color indexed="63"/>
      </left>
      <right style="thin">
        <color indexed="9"/>
      </right>
      <top>
        <color indexed="63"/>
      </top>
      <bottom style="medium">
        <color indexed="8"/>
      </bottom>
    </border>
    <border>
      <left>
        <color indexed="63"/>
      </left>
      <right>
        <color indexed="63"/>
      </right>
      <top style="thin">
        <color indexed="9"/>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9"/>
      </top>
      <bottom>
        <color indexed="63"/>
      </bottom>
    </border>
    <border>
      <left>
        <color indexed="63"/>
      </left>
      <right>
        <color indexed="63"/>
      </right>
      <top>
        <color indexed="63"/>
      </top>
      <bottom style="medium">
        <color indexed="8"/>
      </bottom>
    </border>
    <border>
      <left>
        <color indexed="63"/>
      </left>
      <right style="thin">
        <color indexed="9"/>
      </right>
      <top style="thin"/>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color indexed="63"/>
      </right>
      <top>
        <color indexed="63"/>
      </top>
      <bottom style="medium">
        <color indexed="8"/>
      </bottom>
    </border>
    <border>
      <left>
        <color indexed="63"/>
      </left>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thin">
        <color indexed="55"/>
      </bottom>
    </border>
    <border>
      <left style="thin"/>
      <right style="thin"/>
      <top style="thin"/>
      <bottom style="thin"/>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color indexed="2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color indexed="55"/>
      </top>
      <bottom style="thin"/>
    </border>
    <border>
      <left>
        <color indexed="63"/>
      </left>
      <right>
        <color indexed="63"/>
      </right>
      <top style="thin"/>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cellStyleXfs>
  <cellXfs count="737">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Alignment="1">
      <alignment horizontal="center"/>
    </xf>
    <xf numFmtId="0" fontId="0" fillId="0" borderId="0" xfId="0" applyAlignment="1" quotePrefix="1">
      <alignment/>
    </xf>
    <xf numFmtId="0" fontId="5" fillId="0" borderId="0" xfId="0" applyFont="1" applyAlignment="1">
      <alignment/>
    </xf>
    <xf numFmtId="0" fontId="0" fillId="0" borderId="0" xfId="0" applyFill="1" applyAlignment="1">
      <alignment/>
    </xf>
    <xf numFmtId="0" fontId="0" fillId="0" borderId="0" xfId="0" applyAlignment="1">
      <alignment horizontal="right"/>
    </xf>
    <xf numFmtId="0" fontId="0" fillId="0" borderId="0" xfId="0" applyAlignment="1">
      <alignment vertical="top"/>
    </xf>
    <xf numFmtId="0" fontId="0" fillId="0" borderId="1" xfId="0" applyBorder="1" applyAlignment="1">
      <alignment horizontal="left"/>
    </xf>
    <xf numFmtId="0" fontId="0" fillId="2" borderId="0" xfId="0" applyFill="1" applyAlignment="1">
      <alignment/>
    </xf>
    <xf numFmtId="0" fontId="0" fillId="0" borderId="0" xfId="0" applyAlignment="1">
      <alignment vertical="center"/>
    </xf>
    <xf numFmtId="0" fontId="1" fillId="2" borderId="0" xfId="0" applyFont="1" applyFill="1" applyAlignment="1">
      <alignment/>
    </xf>
    <xf numFmtId="0" fontId="0" fillId="2" borderId="0" xfId="0" applyFont="1" applyFill="1" applyBorder="1" applyAlignment="1">
      <alignment/>
    </xf>
    <xf numFmtId="0" fontId="5" fillId="2" borderId="0" xfId="0" applyFont="1" applyFill="1" applyAlignment="1">
      <alignment/>
    </xf>
    <xf numFmtId="184" fontId="0" fillId="0" borderId="0" xfId="0" applyNumberFormat="1" applyAlignment="1">
      <alignment/>
    </xf>
    <xf numFmtId="184" fontId="0" fillId="2" borderId="0" xfId="0" applyNumberFormat="1" applyFill="1" applyAlignment="1">
      <alignment/>
    </xf>
    <xf numFmtId="193" fontId="8" fillId="2" borderId="0" xfId="0" applyNumberFormat="1" applyFont="1" applyFill="1" applyAlignment="1">
      <alignment horizontal="left" vertical="top"/>
    </xf>
    <xf numFmtId="0" fontId="8" fillId="2" borderId="0" xfId="0" applyFont="1" applyFill="1" applyAlignment="1">
      <alignment vertical="top"/>
    </xf>
    <xf numFmtId="0" fontId="0" fillId="2" borderId="0" xfId="0" applyFill="1" applyAlignment="1">
      <alignment vertical="top"/>
    </xf>
    <xf numFmtId="184" fontId="0" fillId="2" borderId="0" xfId="0" applyNumberFormat="1" applyFill="1" applyAlignment="1">
      <alignment vertical="top"/>
    </xf>
    <xf numFmtId="0" fontId="0" fillId="2" borderId="0" xfId="0" applyFill="1" applyAlignment="1">
      <alignment horizontal="right" vertical="top"/>
    </xf>
    <xf numFmtId="1" fontId="1" fillId="2" borderId="0" xfId="0" applyNumberFormat="1" applyFont="1" applyFill="1" applyAlignment="1">
      <alignment vertical="top"/>
    </xf>
    <xf numFmtId="0" fontId="0" fillId="2" borderId="0" xfId="0" applyFont="1" applyFill="1" applyAlignment="1">
      <alignment horizontal="center"/>
    </xf>
    <xf numFmtId="0" fontId="0" fillId="2" borderId="0" xfId="0" applyFont="1" applyFill="1" applyAlignment="1">
      <alignment horizontal="left"/>
    </xf>
    <xf numFmtId="184" fontId="0" fillId="2" borderId="0" xfId="0" applyNumberFormat="1" applyFont="1" applyFill="1" applyAlignment="1">
      <alignment horizontal="center"/>
    </xf>
    <xf numFmtId="1" fontId="0" fillId="2" borderId="0" xfId="0" applyNumberFormat="1" applyFont="1" applyFill="1" applyAlignment="1">
      <alignment horizontal="center"/>
    </xf>
    <xf numFmtId="184" fontId="0" fillId="3" borderId="0" xfId="0" applyNumberFormat="1" applyFill="1" applyAlignment="1" quotePrefix="1">
      <alignment horizontal="right"/>
    </xf>
    <xf numFmtId="184" fontId="0" fillId="4" borderId="0" xfId="0" applyNumberFormat="1" applyFill="1" applyAlignment="1" quotePrefix="1">
      <alignment horizontal="right"/>
    </xf>
    <xf numFmtId="184" fontId="0" fillId="5" borderId="0" xfId="0" applyNumberFormat="1" applyFill="1" applyAlignment="1" quotePrefix="1">
      <alignment horizontal="right"/>
    </xf>
    <xf numFmtId="0" fontId="1" fillId="3" borderId="0" xfId="0" applyFont="1" applyFill="1" applyAlignment="1">
      <alignment horizontal="right"/>
    </xf>
    <xf numFmtId="184" fontId="0" fillId="3" borderId="0" xfId="0" applyNumberFormat="1" applyFill="1" applyAlignment="1">
      <alignment/>
    </xf>
    <xf numFmtId="0" fontId="1" fillId="4" borderId="0" xfId="0" applyFont="1" applyFill="1" applyAlignment="1">
      <alignment horizontal="right"/>
    </xf>
    <xf numFmtId="184" fontId="0" fillId="4" borderId="0" xfId="0" applyNumberFormat="1" applyFill="1" applyAlignment="1">
      <alignment/>
    </xf>
    <xf numFmtId="0" fontId="1" fillId="5" borderId="0" xfId="0" applyFont="1" applyFill="1" applyAlignment="1">
      <alignment horizontal="right"/>
    </xf>
    <xf numFmtId="184" fontId="0" fillId="5" borderId="0" xfId="0" applyNumberFormat="1" applyFill="1" applyAlignment="1">
      <alignment/>
    </xf>
    <xf numFmtId="0" fontId="15" fillId="2" borderId="0" xfId="0" applyFont="1" applyFill="1" applyAlignment="1">
      <alignment/>
    </xf>
    <xf numFmtId="3" fontId="0" fillId="3" borderId="2" xfId="0" applyNumberFormat="1" applyFill="1" applyBorder="1" applyAlignment="1">
      <alignment/>
    </xf>
    <xf numFmtId="184" fontId="0" fillId="3" borderId="2" xfId="0" applyNumberFormat="1" applyFill="1" applyBorder="1" applyAlignment="1">
      <alignment/>
    </xf>
    <xf numFmtId="190" fontId="7" fillId="4" borderId="2" xfId="0" applyNumberFormat="1" applyFont="1" applyFill="1" applyBorder="1" applyAlignment="1" applyProtection="1">
      <alignment/>
      <protection locked="0"/>
    </xf>
    <xf numFmtId="184" fontId="0" fillId="4" borderId="2" xfId="0" applyNumberFormat="1" applyFill="1" applyBorder="1" applyAlignment="1">
      <alignment/>
    </xf>
    <xf numFmtId="190" fontId="7" fillId="5" borderId="2" xfId="0" applyNumberFormat="1" applyFont="1" applyFill="1" applyBorder="1" applyAlignment="1" applyProtection="1">
      <alignment/>
      <protection locked="0"/>
    </xf>
    <xf numFmtId="184" fontId="0" fillId="5" borderId="2" xfId="0" applyNumberFormat="1" applyFill="1" applyBorder="1" applyAlignment="1">
      <alignment/>
    </xf>
    <xf numFmtId="0" fontId="0" fillId="2" borderId="3" xfId="0" applyFill="1" applyBorder="1" applyAlignment="1">
      <alignment/>
    </xf>
    <xf numFmtId="3" fontId="0" fillId="6" borderId="3" xfId="0" applyNumberFormat="1" applyFill="1" applyBorder="1" applyAlignment="1">
      <alignment/>
    </xf>
    <xf numFmtId="3" fontId="0" fillId="5" borderId="3" xfId="0" applyNumberFormat="1" applyFill="1" applyBorder="1" applyAlignment="1">
      <alignment/>
    </xf>
    <xf numFmtId="190" fontId="7" fillId="7" borderId="2" xfId="0" applyNumberFormat="1" applyFont="1" applyFill="1" applyBorder="1" applyAlignment="1" applyProtection="1">
      <alignment/>
      <protection locked="0"/>
    </xf>
    <xf numFmtId="190" fontId="7" fillId="6" borderId="2" xfId="0" applyNumberFormat="1" applyFont="1" applyFill="1" applyBorder="1" applyAlignment="1" applyProtection="1">
      <alignment/>
      <protection locked="0"/>
    </xf>
    <xf numFmtId="0" fontId="1" fillId="2" borderId="4" xfId="0" applyFont="1" applyFill="1" applyBorder="1" applyAlignment="1">
      <alignment/>
    </xf>
    <xf numFmtId="3" fontId="0" fillId="3" borderId="4" xfId="0" applyNumberFormat="1" applyFill="1" applyBorder="1" applyAlignment="1">
      <alignment/>
    </xf>
    <xf numFmtId="184" fontId="0" fillId="3" borderId="4" xfId="0" applyNumberFormat="1" applyFill="1" applyBorder="1" applyAlignment="1">
      <alignment/>
    </xf>
    <xf numFmtId="3" fontId="0" fillId="4" borderId="4" xfId="0" applyNumberFormat="1" applyFill="1" applyBorder="1" applyAlignment="1">
      <alignment/>
    </xf>
    <xf numFmtId="3" fontId="0" fillId="5" borderId="4" xfId="0" applyNumberFormat="1" applyFill="1" applyBorder="1" applyAlignment="1">
      <alignment/>
    </xf>
    <xf numFmtId="184" fontId="0" fillId="5" borderId="4" xfId="0" applyNumberFormat="1" applyFill="1" applyBorder="1" applyAlignment="1">
      <alignment/>
    </xf>
    <xf numFmtId="0" fontId="0" fillId="2" borderId="5" xfId="0" applyFill="1" applyBorder="1" applyAlignment="1">
      <alignment/>
    </xf>
    <xf numFmtId="0" fontId="0" fillId="2" borderId="1" xfId="0" applyFill="1" applyBorder="1" applyAlignment="1">
      <alignment/>
    </xf>
    <xf numFmtId="3" fontId="0" fillId="3" borderId="1" xfId="0" applyNumberFormat="1" applyFill="1" applyBorder="1" applyAlignment="1">
      <alignment/>
    </xf>
    <xf numFmtId="184" fontId="0" fillId="3" borderId="1" xfId="0" applyNumberFormat="1" applyFill="1" applyBorder="1" applyAlignment="1">
      <alignment/>
    </xf>
    <xf numFmtId="190" fontId="7" fillId="6" borderId="1" xfId="0" applyNumberFormat="1" applyFont="1" applyFill="1" applyBorder="1" applyAlignment="1" applyProtection="1">
      <alignment/>
      <protection locked="0"/>
    </xf>
    <xf numFmtId="184" fontId="0" fillId="4" borderId="1" xfId="0" applyNumberFormat="1" applyFill="1" applyBorder="1" applyAlignment="1">
      <alignment/>
    </xf>
    <xf numFmtId="190" fontId="7" fillId="5" borderId="1" xfId="0" applyNumberFormat="1" applyFont="1" applyFill="1" applyBorder="1" applyAlignment="1" applyProtection="1">
      <alignment/>
      <protection locked="0"/>
    </xf>
    <xf numFmtId="184" fontId="0" fillId="5" borderId="1" xfId="0" applyNumberFormat="1" applyFill="1" applyBorder="1" applyAlignment="1">
      <alignment/>
    </xf>
    <xf numFmtId="0" fontId="0" fillId="2" borderId="0" xfId="0" applyFill="1" applyBorder="1" applyAlignment="1">
      <alignment/>
    </xf>
    <xf numFmtId="0" fontId="0" fillId="2" borderId="2" xfId="0" applyFill="1" applyBorder="1" applyAlignment="1">
      <alignment/>
    </xf>
    <xf numFmtId="184" fontId="0" fillId="4" borderId="3" xfId="0" applyNumberFormat="1" applyFill="1" applyBorder="1" applyAlignment="1">
      <alignment/>
    </xf>
    <xf numFmtId="184" fontId="0" fillId="5" borderId="3" xfId="0" applyNumberFormat="1" applyFill="1" applyBorder="1" applyAlignment="1">
      <alignment/>
    </xf>
    <xf numFmtId="3" fontId="0" fillId="4" borderId="3" xfId="0" applyNumberFormat="1" applyFill="1" applyBorder="1" applyAlignment="1">
      <alignment/>
    </xf>
    <xf numFmtId="0" fontId="15" fillId="2" borderId="0" xfId="0" applyFont="1" applyFill="1" applyAlignment="1">
      <alignment vertical="top"/>
    </xf>
    <xf numFmtId="0" fontId="1" fillId="2" borderId="4" xfId="0" applyFont="1" applyFill="1" applyBorder="1" applyAlignment="1">
      <alignment wrapText="1"/>
    </xf>
    <xf numFmtId="184" fontId="0" fillId="4" borderId="4" xfId="0" applyNumberFormat="1" applyFill="1" applyBorder="1" applyAlignment="1">
      <alignment/>
    </xf>
    <xf numFmtId="184" fontId="0" fillId="3" borderId="3" xfId="0" applyNumberFormat="1" applyFill="1" applyBorder="1" applyAlignment="1">
      <alignment/>
    </xf>
    <xf numFmtId="3" fontId="0" fillId="8" borderId="3" xfId="0" applyNumberFormat="1" applyFill="1" applyBorder="1" applyAlignment="1">
      <alignment/>
    </xf>
    <xf numFmtId="3" fontId="0" fillId="6" borderId="4" xfId="0" applyNumberFormat="1" applyFill="1" applyBorder="1" applyAlignment="1">
      <alignment/>
    </xf>
    <xf numFmtId="3" fontId="1" fillId="3" borderId="6" xfId="0" applyNumberFormat="1" applyFont="1" applyFill="1" applyBorder="1" applyAlignment="1">
      <alignment/>
    </xf>
    <xf numFmtId="184" fontId="1" fillId="3" borderId="6" xfId="0" applyNumberFormat="1" applyFont="1" applyFill="1" applyBorder="1" applyAlignment="1">
      <alignment/>
    </xf>
    <xf numFmtId="3" fontId="1" fillId="4" borderId="6" xfId="0" applyNumberFormat="1" applyFont="1" applyFill="1" applyBorder="1" applyAlignment="1">
      <alignment/>
    </xf>
    <xf numFmtId="184" fontId="1" fillId="4" borderId="6" xfId="0" applyNumberFormat="1" applyFont="1" applyFill="1" applyBorder="1" applyAlignment="1">
      <alignment/>
    </xf>
    <xf numFmtId="3" fontId="1" fillId="5" borderId="6" xfId="0" applyNumberFormat="1" applyFont="1" applyFill="1" applyBorder="1" applyAlignment="1">
      <alignment/>
    </xf>
    <xf numFmtId="184" fontId="1" fillId="5" borderId="6" xfId="0" applyNumberFormat="1" applyFont="1" applyFill="1" applyBorder="1" applyAlignment="1">
      <alignment/>
    </xf>
    <xf numFmtId="184" fontId="0" fillId="3" borderId="0" xfId="0" applyNumberFormat="1" applyFill="1" applyBorder="1" applyAlignment="1">
      <alignment/>
    </xf>
    <xf numFmtId="184" fontId="0" fillId="4" borderId="0" xfId="0" applyNumberFormat="1" applyFill="1" applyBorder="1" applyAlignment="1">
      <alignment/>
    </xf>
    <xf numFmtId="184" fontId="0" fillId="5" borderId="0" xfId="0" applyNumberFormat="1" applyFill="1" applyBorder="1" applyAlignment="1">
      <alignment/>
    </xf>
    <xf numFmtId="3" fontId="1" fillId="3" borderId="1" xfId="0" applyNumberFormat="1" applyFont="1" applyFill="1" applyBorder="1" applyAlignment="1">
      <alignment/>
    </xf>
    <xf numFmtId="184" fontId="1" fillId="3" borderId="1" xfId="0" applyNumberFormat="1" applyFont="1" applyFill="1" applyBorder="1" applyAlignment="1">
      <alignment/>
    </xf>
    <xf numFmtId="3" fontId="1" fillId="4" borderId="1" xfId="0" applyNumberFormat="1" applyFont="1" applyFill="1" applyBorder="1" applyAlignment="1">
      <alignment/>
    </xf>
    <xf numFmtId="184" fontId="1" fillId="4" borderId="1" xfId="0" applyNumberFormat="1" applyFont="1" applyFill="1" applyBorder="1" applyAlignment="1">
      <alignment/>
    </xf>
    <xf numFmtId="3" fontId="1" fillId="5" borderId="1" xfId="0" applyNumberFormat="1" applyFont="1" applyFill="1" applyBorder="1" applyAlignment="1">
      <alignment/>
    </xf>
    <xf numFmtId="184" fontId="1" fillId="5" borderId="1" xfId="0" applyNumberFormat="1" applyFont="1" applyFill="1" applyBorder="1" applyAlignment="1">
      <alignment/>
    </xf>
    <xf numFmtId="0" fontId="18" fillId="2" borderId="0" xfId="0" applyFont="1" applyFill="1" applyBorder="1" applyAlignment="1">
      <alignment/>
    </xf>
    <xf numFmtId="0" fontId="19" fillId="2" borderId="0" xfId="0" applyFont="1" applyFill="1" applyAlignment="1">
      <alignment/>
    </xf>
    <xf numFmtId="190" fontId="7" fillId="4" borderId="1" xfId="0" applyNumberFormat="1" applyFont="1" applyFill="1" applyBorder="1" applyAlignment="1" applyProtection="1">
      <alignment/>
      <protection locked="0"/>
    </xf>
    <xf numFmtId="0" fontId="0" fillId="2" borderId="7" xfId="0" applyFill="1" applyBorder="1" applyAlignment="1">
      <alignment/>
    </xf>
    <xf numFmtId="3" fontId="0" fillId="4" borderId="1" xfId="0" applyNumberFormat="1" applyFill="1" applyBorder="1" applyAlignment="1">
      <alignment/>
    </xf>
    <xf numFmtId="3" fontId="0" fillId="5" borderId="1" xfId="0" applyNumberFormat="1" applyFill="1" applyBorder="1" applyAlignment="1">
      <alignment/>
    </xf>
    <xf numFmtId="0" fontId="21" fillId="2" borderId="0" xfId="0" applyFont="1" applyFill="1" applyAlignment="1">
      <alignment/>
    </xf>
    <xf numFmtId="0" fontId="0" fillId="2" borderId="1" xfId="0" applyFont="1" applyFill="1" applyBorder="1" applyAlignment="1">
      <alignment/>
    </xf>
    <xf numFmtId="0" fontId="0" fillId="2" borderId="5" xfId="0" applyFont="1" applyFill="1" applyBorder="1" applyAlignment="1">
      <alignment/>
    </xf>
    <xf numFmtId="0" fontId="0" fillId="2" borderId="2" xfId="0" applyFont="1" applyFill="1" applyBorder="1" applyAlignment="1">
      <alignment/>
    </xf>
    <xf numFmtId="10" fontId="0" fillId="3" borderId="2" xfId="0" applyNumberFormat="1" applyFill="1" applyBorder="1" applyAlignment="1">
      <alignment/>
    </xf>
    <xf numFmtId="0" fontId="0" fillId="2" borderId="3" xfId="0" applyFont="1" applyFill="1" applyBorder="1" applyAlignment="1">
      <alignment/>
    </xf>
    <xf numFmtId="10" fontId="0" fillId="3" borderId="3" xfId="0" applyNumberFormat="1" applyFill="1" applyBorder="1" applyAlignment="1">
      <alignment/>
    </xf>
    <xf numFmtId="3" fontId="0" fillId="3" borderId="0" xfId="0" applyNumberFormat="1" applyFill="1" applyBorder="1" applyAlignment="1">
      <alignment/>
    </xf>
    <xf numFmtId="10" fontId="0" fillId="3" borderId="7" xfId="0" applyNumberFormat="1" applyFill="1" applyBorder="1" applyAlignment="1">
      <alignment/>
    </xf>
    <xf numFmtId="0" fontId="1" fillId="2" borderId="1" xfId="0" applyFont="1" applyFill="1" applyBorder="1" applyAlignment="1">
      <alignment wrapText="1"/>
    </xf>
    <xf numFmtId="3" fontId="1" fillId="3" borderId="4" xfId="0" applyNumberFormat="1" applyFont="1" applyFill="1" applyBorder="1" applyAlignment="1">
      <alignment/>
    </xf>
    <xf numFmtId="10" fontId="1" fillId="3" borderId="4" xfId="0" applyNumberFormat="1" applyFont="1" applyFill="1" applyBorder="1" applyAlignment="1">
      <alignment/>
    </xf>
    <xf numFmtId="3" fontId="1" fillId="4" borderId="4" xfId="0" applyNumberFormat="1" applyFont="1" applyFill="1" applyBorder="1" applyAlignment="1">
      <alignment/>
    </xf>
    <xf numFmtId="184" fontId="1" fillId="4" borderId="4" xfId="0" applyNumberFormat="1" applyFont="1" applyFill="1" applyBorder="1" applyAlignment="1">
      <alignment/>
    </xf>
    <xf numFmtId="3" fontId="1" fillId="5" borderId="4" xfId="0" applyNumberFormat="1" applyFont="1" applyFill="1" applyBorder="1" applyAlignment="1">
      <alignment/>
    </xf>
    <xf numFmtId="184" fontId="1" fillId="5" borderId="4" xfId="0" applyNumberFormat="1" applyFont="1" applyFill="1" applyBorder="1" applyAlignment="1">
      <alignment/>
    </xf>
    <xf numFmtId="0" fontId="1" fillId="2" borderId="0" xfId="0" applyFont="1" applyFill="1" applyBorder="1" applyAlignment="1">
      <alignment/>
    </xf>
    <xf numFmtId="0" fontId="20" fillId="2" borderId="1" xfId="0" applyFont="1" applyFill="1" applyBorder="1" applyAlignment="1">
      <alignment horizontal="left"/>
    </xf>
    <xf numFmtId="3" fontId="0" fillId="3" borderId="1" xfId="0" applyNumberFormat="1" applyFont="1" applyFill="1" applyBorder="1" applyAlignment="1">
      <alignment/>
    </xf>
    <xf numFmtId="184" fontId="0" fillId="3" borderId="1" xfId="0" applyNumberFormat="1" applyFont="1" applyFill="1" applyBorder="1" applyAlignment="1">
      <alignment/>
    </xf>
    <xf numFmtId="184" fontId="0" fillId="4" borderId="1" xfId="0" applyNumberFormat="1" applyFont="1" applyFill="1" applyBorder="1" applyAlignment="1">
      <alignment/>
    </xf>
    <xf numFmtId="184" fontId="0" fillId="5" borderId="1" xfId="0" applyNumberFormat="1" applyFont="1" applyFill="1" applyBorder="1" applyAlignment="1">
      <alignment/>
    </xf>
    <xf numFmtId="0" fontId="20" fillId="2" borderId="5" xfId="0" applyFont="1" applyFill="1" applyBorder="1" applyAlignment="1">
      <alignment horizontal="left"/>
    </xf>
    <xf numFmtId="0" fontId="1" fillId="2" borderId="2" xfId="0" applyFont="1" applyFill="1" applyBorder="1" applyAlignment="1">
      <alignment wrapText="1"/>
    </xf>
    <xf numFmtId="190" fontId="7" fillId="6" borderId="0" xfId="0" applyNumberFormat="1" applyFont="1" applyFill="1" applyBorder="1" applyAlignment="1" applyProtection="1">
      <alignment/>
      <protection locked="0"/>
    </xf>
    <xf numFmtId="184" fontId="0" fillId="4" borderId="0" xfId="0" applyNumberFormat="1" applyFont="1" applyFill="1" applyBorder="1" applyAlignment="1">
      <alignment/>
    </xf>
    <xf numFmtId="190" fontId="7" fillId="5" borderId="0" xfId="0" applyNumberFormat="1" applyFont="1" applyFill="1" applyBorder="1" applyAlignment="1" applyProtection="1">
      <alignment/>
      <protection locked="0"/>
    </xf>
    <xf numFmtId="184" fontId="0" fillId="5" borderId="0" xfId="0" applyNumberFormat="1" applyFont="1" applyFill="1" applyBorder="1" applyAlignment="1">
      <alignment/>
    </xf>
    <xf numFmtId="3" fontId="1" fillId="6" borderId="1" xfId="0" applyNumberFormat="1" applyFont="1" applyFill="1" applyBorder="1" applyAlignment="1">
      <alignment/>
    </xf>
    <xf numFmtId="0" fontId="0" fillId="2" borderId="2" xfId="0" applyFont="1" applyFill="1" applyBorder="1" applyAlignment="1">
      <alignment wrapText="1"/>
    </xf>
    <xf numFmtId="0" fontId="0" fillId="2" borderId="3" xfId="0" applyFont="1" applyFill="1" applyBorder="1" applyAlignment="1">
      <alignment horizontal="left"/>
    </xf>
    <xf numFmtId="0" fontId="1" fillId="2" borderId="4" xfId="0" applyFont="1" applyFill="1" applyBorder="1" applyAlignment="1">
      <alignment/>
    </xf>
    <xf numFmtId="3" fontId="1" fillId="3" borderId="4" xfId="0" applyNumberFormat="1" applyFont="1" applyFill="1" applyBorder="1" applyAlignment="1">
      <alignment/>
    </xf>
    <xf numFmtId="184" fontId="1" fillId="3" borderId="4" xfId="0" applyNumberFormat="1" applyFont="1" applyFill="1" applyBorder="1" applyAlignment="1">
      <alignment/>
    </xf>
    <xf numFmtId="0" fontId="1" fillId="2" borderId="6" xfId="0" applyFont="1" applyFill="1" applyBorder="1" applyAlignment="1">
      <alignment/>
    </xf>
    <xf numFmtId="0" fontId="0" fillId="2" borderId="5" xfId="0" applyFont="1" applyFill="1" applyBorder="1" applyAlignment="1">
      <alignment/>
    </xf>
    <xf numFmtId="0" fontId="0" fillId="2" borderId="0" xfId="0" applyFont="1" applyFill="1" applyAlignment="1">
      <alignment/>
    </xf>
    <xf numFmtId="0" fontId="0" fillId="2" borderId="2" xfId="0" applyFont="1" applyFill="1" applyBorder="1" applyAlignment="1">
      <alignment/>
    </xf>
    <xf numFmtId="0" fontId="0" fillId="2" borderId="0" xfId="0" applyFont="1" applyFill="1" applyAlignment="1">
      <alignment vertical="top"/>
    </xf>
    <xf numFmtId="0" fontId="0" fillId="2" borderId="2" xfId="0" applyFont="1" applyFill="1" applyBorder="1" applyAlignment="1">
      <alignment wrapText="1"/>
    </xf>
    <xf numFmtId="190" fontId="7" fillId="4" borderId="0" xfId="0" applyNumberFormat="1" applyFont="1" applyFill="1" applyBorder="1" applyAlignment="1" applyProtection="1">
      <alignment/>
      <protection locked="0"/>
    </xf>
    <xf numFmtId="3" fontId="0" fillId="3" borderId="8" xfId="0" applyNumberFormat="1" applyFill="1" applyBorder="1" applyAlignment="1">
      <alignment vertical="top"/>
    </xf>
    <xf numFmtId="184" fontId="0" fillId="3" borderId="8" xfId="0" applyNumberFormat="1" applyFill="1" applyBorder="1" applyAlignment="1">
      <alignment vertical="top"/>
    </xf>
    <xf numFmtId="3" fontId="1" fillId="6" borderId="8" xfId="0" applyNumberFormat="1" applyFont="1" applyFill="1" applyBorder="1" applyAlignment="1">
      <alignment vertical="top"/>
    </xf>
    <xf numFmtId="184" fontId="0" fillId="4" borderId="8" xfId="0" applyNumberFormat="1" applyFill="1" applyBorder="1" applyAlignment="1">
      <alignment vertical="top"/>
    </xf>
    <xf numFmtId="3" fontId="1" fillId="5" borderId="8" xfId="0" applyNumberFormat="1" applyFont="1" applyFill="1" applyBorder="1" applyAlignment="1">
      <alignment vertical="top"/>
    </xf>
    <xf numFmtId="184" fontId="0" fillId="5" borderId="8" xfId="0" applyNumberFormat="1" applyFill="1" applyBorder="1" applyAlignment="1">
      <alignment vertical="top"/>
    </xf>
    <xf numFmtId="0" fontId="0" fillId="2" borderId="3" xfId="0" applyFont="1" applyFill="1" applyBorder="1" applyAlignment="1">
      <alignment/>
    </xf>
    <xf numFmtId="3" fontId="0" fillId="3" borderId="3" xfId="0" applyNumberFormat="1" applyFill="1" applyBorder="1" applyAlignment="1">
      <alignment/>
    </xf>
    <xf numFmtId="0" fontId="0" fillId="2" borderId="7" xfId="0" applyFont="1" applyFill="1" applyBorder="1" applyAlignment="1">
      <alignment/>
    </xf>
    <xf numFmtId="184" fontId="0" fillId="2" borderId="0" xfId="0" applyNumberFormat="1" applyFill="1" applyBorder="1" applyAlignment="1">
      <alignment/>
    </xf>
    <xf numFmtId="0" fontId="0" fillId="2" borderId="9" xfId="0" applyFill="1" applyBorder="1" applyAlignment="1">
      <alignment/>
    </xf>
    <xf numFmtId="184" fontId="0" fillId="2" borderId="9" xfId="0" applyNumberFormat="1" applyFill="1" applyBorder="1" applyAlignment="1">
      <alignment/>
    </xf>
    <xf numFmtId="184" fontId="0" fillId="5" borderId="2" xfId="0" applyNumberFormat="1" applyFill="1" applyBorder="1" applyAlignment="1" applyProtection="1">
      <alignment/>
      <protection locked="0"/>
    </xf>
    <xf numFmtId="0" fontId="13" fillId="2" borderId="0" xfId="0" applyFont="1" applyFill="1" applyAlignment="1">
      <alignment/>
    </xf>
    <xf numFmtId="0" fontId="0" fillId="2" borderId="0" xfId="0" applyFont="1" applyFill="1" applyAlignment="1">
      <alignment/>
    </xf>
    <xf numFmtId="0" fontId="22" fillId="2" borderId="0" xfId="0" applyFont="1" applyFill="1" applyAlignment="1">
      <alignment vertical="top"/>
    </xf>
    <xf numFmtId="0" fontId="0" fillId="2" borderId="0" xfId="0" applyFont="1" applyFill="1" applyAlignment="1">
      <alignment horizontal="left" vertical="top"/>
    </xf>
    <xf numFmtId="0" fontId="15" fillId="2" borderId="0" xfId="0" applyFont="1" applyFill="1" applyAlignment="1">
      <alignment horizontal="left" vertical="top"/>
    </xf>
    <xf numFmtId="0" fontId="0" fillId="2" borderId="0" xfId="0" applyFont="1" applyFill="1" applyAlignment="1">
      <alignment horizontal="center" vertical="top"/>
    </xf>
    <xf numFmtId="44" fontId="1" fillId="3" borderId="0" xfId="22" applyFont="1" applyFill="1" applyAlignment="1">
      <alignment horizontal="left" vertical="top"/>
    </xf>
    <xf numFmtId="44" fontId="1" fillId="3" borderId="0" xfId="22" applyFont="1" applyFill="1" applyAlignment="1">
      <alignment horizontal="center" vertical="top"/>
    </xf>
    <xf numFmtId="0" fontId="0" fillId="3" borderId="0" xfId="0" applyFill="1" applyAlignment="1" quotePrefix="1">
      <alignment horizontal="right" vertical="top"/>
    </xf>
    <xf numFmtId="44" fontId="1" fillId="4" borderId="0" xfId="22" applyFont="1" applyFill="1" applyAlignment="1">
      <alignment horizontal="left" vertical="top"/>
    </xf>
    <xf numFmtId="44" fontId="1" fillId="4" borderId="0" xfId="22" applyFont="1" applyFill="1" applyAlignment="1">
      <alignment horizontal="center" vertical="top"/>
    </xf>
    <xf numFmtId="0" fontId="0" fillId="4" borderId="0" xfId="0" applyFill="1" applyAlignment="1" quotePrefix="1">
      <alignment horizontal="right" vertical="top"/>
    </xf>
    <xf numFmtId="44" fontId="1" fillId="5" borderId="0" xfId="22" applyFont="1" applyFill="1" applyAlignment="1">
      <alignment horizontal="left" vertical="top"/>
    </xf>
    <xf numFmtId="44" fontId="1" fillId="5" borderId="0" xfId="22" applyFont="1" applyFill="1" applyAlignment="1">
      <alignment horizontal="center" vertical="top"/>
    </xf>
    <xf numFmtId="0" fontId="0" fillId="5" borderId="0" xfId="0" applyFill="1" applyAlignment="1" quotePrefix="1">
      <alignment horizontal="right" vertical="top"/>
    </xf>
    <xf numFmtId="44" fontId="23" fillId="3" borderId="0" xfId="22" applyFont="1" applyFill="1" applyAlignment="1">
      <alignment horizontal="left" vertical="top"/>
    </xf>
    <xf numFmtId="44" fontId="23" fillId="4" borderId="0" xfId="22" applyFont="1" applyFill="1" applyAlignment="1">
      <alignment horizontal="left" vertical="top"/>
    </xf>
    <xf numFmtId="44" fontId="23" fillId="4" borderId="0" xfId="22" applyFont="1" applyFill="1" applyAlignment="1">
      <alignment horizontal="center" vertical="top"/>
    </xf>
    <xf numFmtId="44" fontId="23" fillId="5" borderId="0" xfId="22" applyFont="1" applyFill="1" applyAlignment="1">
      <alignment horizontal="left" vertical="top"/>
    </xf>
    <xf numFmtId="0" fontId="1" fillId="3" borderId="0" xfId="0" applyFont="1" applyFill="1" applyAlignment="1">
      <alignment horizontal="right" vertical="top"/>
    </xf>
    <xf numFmtId="0" fontId="1" fillId="4" borderId="0" xfId="0" applyFont="1" applyFill="1" applyAlignment="1">
      <alignment horizontal="right" vertical="top"/>
    </xf>
    <xf numFmtId="0" fontId="1" fillId="5" borderId="0" xfId="0" applyFont="1" applyFill="1" applyAlignment="1">
      <alignment horizontal="right" vertical="top"/>
    </xf>
    <xf numFmtId="187" fontId="22" fillId="9" borderId="0" xfId="0" applyNumberFormat="1" applyFont="1" applyFill="1" applyBorder="1" applyAlignment="1" applyProtection="1">
      <alignment vertical="top"/>
      <protection/>
    </xf>
    <xf numFmtId="3" fontId="1" fillId="2" borderId="0" xfId="0" applyNumberFormat="1" applyFont="1" applyFill="1" applyBorder="1" applyAlignment="1">
      <alignment vertical="top"/>
    </xf>
    <xf numFmtId="2" fontId="1" fillId="2" borderId="0" xfId="0" applyNumberFormat="1" applyFont="1" applyFill="1" applyBorder="1" applyAlignment="1">
      <alignment vertical="top"/>
    </xf>
    <xf numFmtId="187" fontId="15" fillId="9" borderId="2" xfId="0" applyNumberFormat="1" applyFont="1" applyFill="1" applyBorder="1" applyAlignment="1" applyProtection="1">
      <alignment vertical="top"/>
      <protection/>
    </xf>
    <xf numFmtId="187" fontId="22" fillId="9" borderId="4" xfId="0" applyNumberFormat="1" applyFont="1" applyFill="1" applyBorder="1" applyAlignment="1" applyProtection="1">
      <alignment vertical="top" wrapText="1"/>
      <protection/>
    </xf>
    <xf numFmtId="0" fontId="19" fillId="2" borderId="0" xfId="0" applyFont="1" applyFill="1" applyAlignment="1">
      <alignment vertical="top"/>
    </xf>
    <xf numFmtId="187" fontId="24" fillId="9" borderId="0" xfId="0" applyNumberFormat="1" applyFont="1" applyFill="1" applyBorder="1" applyAlignment="1" applyProtection="1">
      <alignment vertical="top"/>
      <protection/>
    </xf>
    <xf numFmtId="0" fontId="0" fillId="0" borderId="0" xfId="0" applyAlignment="1" quotePrefix="1">
      <alignment vertical="top"/>
    </xf>
    <xf numFmtId="187" fontId="15" fillId="9" borderId="3" xfId="0" applyNumberFormat="1" applyFont="1" applyFill="1" applyBorder="1" applyAlignment="1" applyProtection="1">
      <alignment vertical="top"/>
      <protection/>
    </xf>
    <xf numFmtId="0" fontId="15" fillId="2" borderId="0" xfId="0" applyFont="1" applyFill="1" applyAlignment="1">
      <alignment vertical="center"/>
    </xf>
    <xf numFmtId="187" fontId="22" fillId="9" borderId="4" xfId="0" applyNumberFormat="1" applyFont="1" applyFill="1" applyBorder="1" applyAlignment="1" applyProtection="1">
      <alignment vertical="top"/>
      <protection/>
    </xf>
    <xf numFmtId="3" fontId="1" fillId="2" borderId="4" xfId="0" applyNumberFormat="1" applyFont="1" applyFill="1" applyBorder="1" applyAlignment="1">
      <alignment vertical="top"/>
    </xf>
    <xf numFmtId="187" fontId="22" fillId="9" borderId="5" xfId="0" applyNumberFormat="1" applyFont="1" applyFill="1" applyBorder="1" applyAlignment="1" applyProtection="1">
      <alignment vertical="top"/>
      <protection/>
    </xf>
    <xf numFmtId="3" fontId="1" fillId="2" borderId="5" xfId="0" applyNumberFormat="1" applyFont="1" applyFill="1" applyBorder="1" applyAlignment="1">
      <alignment vertical="top"/>
    </xf>
    <xf numFmtId="2" fontId="1" fillId="2" borderId="5" xfId="0" applyNumberFormat="1" applyFont="1" applyFill="1" applyBorder="1" applyAlignment="1">
      <alignment vertical="top"/>
    </xf>
    <xf numFmtId="187" fontId="22" fillId="9" borderId="1" xfId="0" applyNumberFormat="1" applyFont="1" applyFill="1" applyBorder="1" applyAlignment="1" applyProtection="1">
      <alignment vertical="top"/>
      <protection/>
    </xf>
    <xf numFmtId="0" fontId="0" fillId="0" borderId="1" xfId="0" applyBorder="1" applyAlignment="1">
      <alignment vertical="top"/>
    </xf>
    <xf numFmtId="3" fontId="0" fillId="2" borderId="1" xfId="0" applyNumberFormat="1" applyFont="1" applyFill="1" applyBorder="1" applyAlignment="1">
      <alignment vertical="top"/>
    </xf>
    <xf numFmtId="2" fontId="0" fillId="2" borderId="10" xfId="0" applyNumberFormat="1" applyFont="1" applyFill="1" applyBorder="1" applyAlignment="1">
      <alignment vertical="top"/>
    </xf>
    <xf numFmtId="10" fontId="2" fillId="10" borderId="11" xfId="0" applyNumberFormat="1" applyFont="1" applyFill="1" applyBorder="1" applyAlignment="1">
      <alignment horizontal="right" vertical="top"/>
    </xf>
    <xf numFmtId="10" fontId="2" fillId="10" borderId="12" xfId="0" applyNumberFormat="1" applyFont="1" applyFill="1" applyBorder="1" applyAlignment="1">
      <alignment horizontal="right" vertical="top"/>
    </xf>
    <xf numFmtId="10" fontId="2" fillId="10" borderId="13" xfId="0" applyNumberFormat="1" applyFont="1" applyFill="1" applyBorder="1" applyAlignment="1">
      <alignment horizontal="right" vertical="top"/>
    </xf>
    <xf numFmtId="3" fontId="0" fillId="2" borderId="0" xfId="0" applyNumberFormat="1" applyFont="1" applyFill="1" applyBorder="1" applyAlignment="1" applyProtection="1">
      <alignment vertical="top"/>
      <protection locked="0"/>
    </xf>
    <xf numFmtId="2" fontId="0" fillId="2" borderId="0" xfId="0" applyNumberFormat="1" applyFont="1" applyFill="1" applyBorder="1" applyAlignment="1">
      <alignment vertical="top"/>
    </xf>
    <xf numFmtId="187" fontId="22" fillId="9" borderId="1" xfId="0" applyNumberFormat="1" applyFont="1" applyFill="1" applyBorder="1" applyAlignment="1" applyProtection="1">
      <alignment vertical="top" wrapText="1"/>
      <protection/>
    </xf>
    <xf numFmtId="0" fontId="0" fillId="2" borderId="1" xfId="0" applyFill="1" applyBorder="1" applyAlignment="1">
      <alignment vertical="top"/>
    </xf>
    <xf numFmtId="0" fontId="0" fillId="2" borderId="10" xfId="0" applyFill="1" applyBorder="1" applyAlignment="1">
      <alignment vertical="top"/>
    </xf>
    <xf numFmtId="10" fontId="27" fillId="11" borderId="11" xfId="0" applyNumberFormat="1" applyFont="1"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vertical="top"/>
    </xf>
    <xf numFmtId="187" fontId="15" fillId="9" borderId="3" xfId="0" applyNumberFormat="1" applyFont="1" applyFill="1" applyBorder="1" applyAlignment="1" applyProtection="1">
      <alignment vertical="top" wrapText="1"/>
      <protection/>
    </xf>
    <xf numFmtId="187" fontId="15" fillId="9" borderId="2" xfId="0" applyNumberFormat="1" applyFont="1" applyFill="1" applyBorder="1" applyAlignment="1" applyProtection="1">
      <alignment vertical="top" wrapText="1"/>
      <protection/>
    </xf>
    <xf numFmtId="187" fontId="29" fillId="9" borderId="0" xfId="0" applyNumberFormat="1" applyFont="1" applyFill="1" applyBorder="1" applyAlignment="1" applyProtection="1">
      <alignment vertical="top"/>
      <protection/>
    </xf>
    <xf numFmtId="190" fontId="0" fillId="0" borderId="0" xfId="0" applyNumberFormat="1" applyAlignment="1">
      <alignment vertical="top"/>
    </xf>
    <xf numFmtId="187" fontId="15" fillId="9" borderId="0" xfId="0" applyNumberFormat="1" applyFont="1" applyFill="1" applyBorder="1" applyAlignment="1" applyProtection="1">
      <alignment vertical="top"/>
      <protection/>
    </xf>
    <xf numFmtId="193" fontId="8" fillId="2" borderId="0" xfId="0" applyNumberFormat="1" applyFont="1" applyFill="1" applyAlignment="1">
      <alignment horizontal="left" vertical="top"/>
    </xf>
    <xf numFmtId="0" fontId="15" fillId="2" borderId="0" xfId="0" applyFont="1" applyFill="1" applyAlignment="1">
      <alignment vertical="top"/>
    </xf>
    <xf numFmtId="0" fontId="0" fillId="0" borderId="0" xfId="0" applyFill="1" applyAlignment="1">
      <alignment vertical="top"/>
    </xf>
    <xf numFmtId="0" fontId="0" fillId="2" borderId="0" xfId="0" applyFill="1" applyAlignment="1" applyProtection="1">
      <alignment vertical="top"/>
      <protection locked="0"/>
    </xf>
    <xf numFmtId="187" fontId="15" fillId="2" borderId="0" xfId="0" applyNumberFormat="1" applyFont="1" applyFill="1" applyBorder="1" applyAlignment="1" applyProtection="1">
      <alignment vertical="top"/>
      <protection/>
    </xf>
    <xf numFmtId="187" fontId="15" fillId="9" borderId="7" xfId="0" applyNumberFormat="1" applyFont="1" applyFill="1" applyBorder="1" applyAlignment="1" applyProtection="1">
      <alignment vertical="top" wrapText="1"/>
      <protection/>
    </xf>
    <xf numFmtId="187" fontId="15" fillId="9" borderId="0" xfId="0" applyNumberFormat="1" applyFont="1" applyFill="1" applyBorder="1" applyAlignment="1" applyProtection="1">
      <alignment vertical="top" wrapText="1"/>
      <protection/>
    </xf>
    <xf numFmtId="187" fontId="22" fillId="2" borderId="0" xfId="0" applyNumberFormat="1" applyFont="1" applyFill="1" applyBorder="1" applyAlignment="1" applyProtection="1">
      <alignment vertical="top"/>
      <protection/>
    </xf>
    <xf numFmtId="187" fontId="22" fillId="9" borderId="0" xfId="0" applyNumberFormat="1" applyFont="1" applyFill="1" applyBorder="1" applyAlignment="1" applyProtection="1">
      <alignment/>
      <protection/>
    </xf>
    <xf numFmtId="3" fontId="1" fillId="0" borderId="0" xfId="0" applyNumberFormat="1" applyFont="1" applyFill="1" applyBorder="1" applyAlignment="1">
      <alignment vertical="top"/>
    </xf>
    <xf numFmtId="3" fontId="0" fillId="2" borderId="2" xfId="0" applyNumberFormat="1" applyFont="1" applyFill="1" applyBorder="1" applyAlignment="1">
      <alignment vertical="top"/>
    </xf>
    <xf numFmtId="187" fontId="15" fillId="9" borderId="4" xfId="0" applyNumberFormat="1" applyFont="1" applyFill="1" applyBorder="1" applyAlignment="1" applyProtection="1">
      <alignment vertical="top"/>
      <protection/>
    </xf>
    <xf numFmtId="187" fontId="22" fillId="2" borderId="0" xfId="0" applyNumberFormat="1" applyFont="1" applyFill="1" applyBorder="1" applyAlignment="1" applyProtection="1">
      <alignment/>
      <protection/>
    </xf>
    <xf numFmtId="0" fontId="15" fillId="0" borderId="0" xfId="0" applyFont="1" applyFill="1" applyAlignment="1">
      <alignment vertical="top"/>
    </xf>
    <xf numFmtId="3" fontId="1" fillId="4" borderId="1" xfId="0" applyNumberFormat="1" applyFont="1" applyFill="1" applyBorder="1" applyAlignment="1" applyProtection="1">
      <alignment/>
      <protection locked="0"/>
    </xf>
    <xf numFmtId="3" fontId="1" fillId="5" borderId="1" xfId="0" applyNumberFormat="1" applyFont="1" applyFill="1" applyBorder="1" applyAlignment="1" applyProtection="1">
      <alignment/>
      <protection locked="0"/>
    </xf>
    <xf numFmtId="187" fontId="30" fillId="9" borderId="0" xfId="0" applyNumberFormat="1" applyFont="1" applyFill="1" applyBorder="1" applyAlignment="1" applyProtection="1">
      <alignment vertical="top"/>
      <protection/>
    </xf>
    <xf numFmtId="187" fontId="30" fillId="9" borderId="1" xfId="0" applyNumberFormat="1" applyFont="1" applyFill="1" applyBorder="1" applyAlignment="1" applyProtection="1">
      <alignment vertical="top"/>
      <protection/>
    </xf>
    <xf numFmtId="3" fontId="1" fillId="2" borderId="1" xfId="0" applyNumberFormat="1" applyFont="1" applyFill="1" applyBorder="1" applyAlignment="1">
      <alignment vertical="top"/>
    </xf>
    <xf numFmtId="2" fontId="1" fillId="2" borderId="10" xfId="0" applyNumberFormat="1" applyFont="1" applyFill="1" applyBorder="1" applyAlignment="1">
      <alignment vertical="top"/>
    </xf>
    <xf numFmtId="3" fontId="22" fillId="0" borderId="11" xfId="0" applyNumberFormat="1" applyFont="1" applyFill="1" applyBorder="1" applyAlignment="1">
      <alignment horizontal="center" vertical="top"/>
    </xf>
    <xf numFmtId="187" fontId="15" fillId="9" borderId="2" xfId="0" applyNumberFormat="1" applyFont="1" applyFill="1" applyBorder="1" applyAlignment="1" applyProtection="1" quotePrefix="1">
      <alignment horizontal="left" vertical="top" wrapText="1"/>
      <protection/>
    </xf>
    <xf numFmtId="187" fontId="15" fillId="0" borderId="3" xfId="0" applyNumberFormat="1" applyFont="1" applyFill="1" applyBorder="1" applyAlignment="1" applyProtection="1">
      <alignment vertical="top" wrapText="1"/>
      <protection/>
    </xf>
    <xf numFmtId="187" fontId="15" fillId="0" borderId="2" xfId="0" applyNumberFormat="1" applyFont="1" applyFill="1" applyBorder="1" applyAlignment="1" applyProtection="1">
      <alignment vertical="top" wrapText="1"/>
      <protection/>
    </xf>
    <xf numFmtId="3" fontId="1" fillId="2" borderId="1" xfId="0" applyNumberFormat="1" applyFont="1" applyFill="1" applyBorder="1" applyAlignment="1">
      <alignment/>
    </xf>
    <xf numFmtId="187" fontId="15" fillId="9" borderId="1" xfId="0" applyNumberFormat="1" applyFont="1" applyFill="1" applyBorder="1" applyAlignment="1" applyProtection="1">
      <alignment vertical="top" wrapText="1"/>
      <protection/>
    </xf>
    <xf numFmtId="187" fontId="31" fillId="9" borderId="0" xfId="0" applyNumberFormat="1" applyFont="1" applyFill="1" applyBorder="1" applyAlignment="1" applyProtection="1">
      <alignment vertical="top"/>
      <protection/>
    </xf>
    <xf numFmtId="187" fontId="31" fillId="9" borderId="1" xfId="0" applyNumberFormat="1" applyFont="1" applyFill="1" applyBorder="1" applyAlignment="1" applyProtection="1">
      <alignment vertical="top"/>
      <protection/>
    </xf>
    <xf numFmtId="3" fontId="1" fillId="4" borderId="1" xfId="0" applyNumberFormat="1" applyFont="1" applyFill="1" applyBorder="1" applyAlignment="1" applyProtection="1">
      <alignment vertical="top"/>
      <protection locked="0"/>
    </xf>
    <xf numFmtId="3" fontId="1" fillId="5" borderId="1" xfId="0" applyNumberFormat="1" applyFont="1" applyFill="1" applyBorder="1" applyAlignment="1" applyProtection="1">
      <alignment vertical="top"/>
      <protection locked="0"/>
    </xf>
    <xf numFmtId="3" fontId="1" fillId="4" borderId="2" xfId="0" applyNumberFormat="1" applyFont="1" applyFill="1" applyBorder="1" applyAlignment="1" applyProtection="1">
      <alignment vertical="top"/>
      <protection locked="0"/>
    </xf>
    <xf numFmtId="3" fontId="1" fillId="4" borderId="3" xfId="0" applyNumberFormat="1" applyFont="1" applyFill="1" applyBorder="1" applyAlignment="1" applyProtection="1">
      <alignment vertical="top"/>
      <protection locked="0"/>
    </xf>
    <xf numFmtId="0" fontId="22" fillId="2" borderId="0" xfId="0" applyFont="1" applyFill="1" applyAlignment="1">
      <alignment/>
    </xf>
    <xf numFmtId="187" fontId="22" fillId="2" borderId="0" xfId="0" applyNumberFormat="1" applyFont="1" applyFill="1" applyBorder="1" applyAlignment="1" applyProtection="1">
      <alignment vertical="top"/>
      <protection/>
    </xf>
    <xf numFmtId="187" fontId="15" fillId="9" borderId="2" xfId="0" applyNumberFormat="1" applyFont="1" applyFill="1" applyBorder="1" applyAlignment="1" applyProtection="1">
      <alignment vertical="top" wrapText="1"/>
      <protection/>
    </xf>
    <xf numFmtId="187" fontId="15" fillId="9" borderId="3" xfId="0" applyNumberFormat="1" applyFont="1" applyFill="1" applyBorder="1" applyAlignment="1" applyProtection="1">
      <alignment vertical="top" wrapText="1"/>
      <protection/>
    </xf>
    <xf numFmtId="3" fontId="0" fillId="5" borderId="2" xfId="0" applyNumberFormat="1" applyFont="1" applyFill="1" applyBorder="1" applyAlignment="1" applyProtection="1">
      <alignment/>
      <protection locked="0"/>
    </xf>
    <xf numFmtId="187" fontId="22" fillId="9" borderId="0" xfId="0" applyNumberFormat="1" applyFont="1" applyFill="1" applyBorder="1" applyAlignment="1" applyProtection="1">
      <alignment vertical="top"/>
      <protection/>
    </xf>
    <xf numFmtId="187" fontId="22" fillId="9" borderId="0" xfId="0" applyNumberFormat="1" applyFont="1" applyFill="1" applyBorder="1" applyAlignment="1" applyProtection="1">
      <alignment vertical="top" wrapText="1"/>
      <protection/>
    </xf>
    <xf numFmtId="3" fontId="0" fillId="5" borderId="3" xfId="0" applyNumberFormat="1" applyFont="1" applyFill="1" applyBorder="1" applyAlignment="1" applyProtection="1">
      <alignment/>
      <protection locked="0"/>
    </xf>
    <xf numFmtId="0" fontId="22" fillId="2" borderId="0" xfId="0" applyFont="1" applyFill="1" applyAlignment="1">
      <alignment/>
    </xf>
    <xf numFmtId="190" fontId="7" fillId="5" borderId="3" xfId="0" applyNumberFormat="1" applyFont="1" applyFill="1" applyBorder="1" applyAlignment="1" applyProtection="1">
      <alignment/>
      <protection locked="0"/>
    </xf>
    <xf numFmtId="3" fontId="1" fillId="2" borderId="2" xfId="0" applyNumberFormat="1" applyFont="1" applyFill="1" applyBorder="1" applyAlignment="1">
      <alignment vertical="top"/>
    </xf>
    <xf numFmtId="2" fontId="1" fillId="2" borderId="2" xfId="0" applyNumberFormat="1" applyFont="1" applyFill="1" applyBorder="1" applyAlignment="1">
      <alignment vertical="top"/>
    </xf>
    <xf numFmtId="2" fontId="1" fillId="2" borderId="14" xfId="0" applyNumberFormat="1" applyFont="1" applyFill="1" applyBorder="1" applyAlignment="1">
      <alignment vertical="top"/>
    </xf>
    <xf numFmtId="10" fontId="2" fillId="12" borderId="11" xfId="0" applyNumberFormat="1" applyFont="1" applyFill="1" applyBorder="1" applyAlignment="1">
      <alignment horizontal="center" vertical="center" wrapText="1"/>
    </xf>
    <xf numFmtId="187" fontId="22" fillId="9" borderId="7" xfId="0" applyNumberFormat="1" applyFont="1" applyFill="1" applyBorder="1" applyAlignment="1" applyProtection="1">
      <alignment vertical="top"/>
      <protection/>
    </xf>
    <xf numFmtId="0" fontId="15" fillId="0" borderId="0" xfId="0" applyFont="1" applyAlignment="1">
      <alignment/>
    </xf>
    <xf numFmtId="0" fontId="0" fillId="2" borderId="0" xfId="0" applyFont="1" applyFill="1" applyBorder="1" applyAlignment="1">
      <alignment/>
    </xf>
    <xf numFmtId="194" fontId="7" fillId="5" borderId="2" xfId="0" applyNumberFormat="1" applyFont="1" applyFill="1" applyBorder="1" applyAlignment="1" applyProtection="1">
      <alignment/>
      <protection locked="0"/>
    </xf>
    <xf numFmtId="3" fontId="0" fillId="5" borderId="15" xfId="0" applyNumberFormat="1" applyFont="1" applyFill="1" applyBorder="1" applyAlignment="1">
      <alignment horizontal="right"/>
    </xf>
    <xf numFmtId="194" fontId="7" fillId="5" borderId="3" xfId="0" applyNumberFormat="1" applyFont="1" applyFill="1" applyBorder="1" applyAlignment="1" applyProtection="1">
      <alignment/>
      <protection locked="0"/>
    </xf>
    <xf numFmtId="0" fontId="0" fillId="2" borderId="1" xfId="0" applyFont="1" applyFill="1" applyBorder="1" applyAlignment="1">
      <alignment horizontal="center"/>
    </xf>
    <xf numFmtId="14" fontId="22" fillId="2" borderId="16" xfId="0" applyNumberFormat="1" applyFont="1" applyFill="1" applyBorder="1" applyAlignment="1">
      <alignment horizontal="left" vertical="center"/>
    </xf>
    <xf numFmtId="14" fontId="22" fillId="2" borderId="17" xfId="0" applyNumberFormat="1" applyFont="1" applyFill="1" applyBorder="1" applyAlignment="1">
      <alignment horizontal="left" vertical="center"/>
    </xf>
    <xf numFmtId="194" fontId="33" fillId="5" borderId="2" xfId="0" applyNumberFormat="1" applyFont="1" applyFill="1" applyBorder="1" applyAlignment="1" applyProtection="1">
      <alignment/>
      <protection locked="0"/>
    </xf>
    <xf numFmtId="194" fontId="33" fillId="5" borderId="3" xfId="0" applyNumberFormat="1" applyFont="1" applyFill="1" applyBorder="1" applyAlignment="1" applyProtection="1">
      <alignment/>
      <protection locked="0"/>
    </xf>
    <xf numFmtId="194" fontId="33" fillId="5" borderId="7" xfId="0" applyNumberFormat="1" applyFont="1" applyFill="1" applyBorder="1" applyAlignment="1" applyProtection="1">
      <alignment/>
      <protection locked="0"/>
    </xf>
    <xf numFmtId="3" fontId="0" fillId="5" borderId="7" xfId="0" applyNumberFormat="1" applyFont="1" applyFill="1" applyBorder="1" applyAlignment="1" applyProtection="1">
      <alignment/>
      <protection locked="0"/>
    </xf>
    <xf numFmtId="194" fontId="7" fillId="5" borderId="7" xfId="0" applyNumberFormat="1" applyFont="1" applyFill="1" applyBorder="1" applyAlignment="1" applyProtection="1">
      <alignment/>
      <protection locked="0"/>
    </xf>
    <xf numFmtId="3" fontId="1" fillId="5" borderId="15" xfId="0" applyNumberFormat="1" applyFont="1" applyFill="1" applyBorder="1" applyAlignment="1" applyProtection="1">
      <alignment/>
      <protection locked="0"/>
    </xf>
    <xf numFmtId="3" fontId="1" fillId="5" borderId="15" xfId="0" applyNumberFormat="1" applyFont="1" applyFill="1" applyBorder="1" applyAlignment="1">
      <alignment horizontal="right"/>
    </xf>
    <xf numFmtId="194" fontId="7" fillId="5" borderId="0" xfId="0" applyNumberFormat="1" applyFont="1" applyFill="1" applyBorder="1" applyAlignment="1" applyProtection="1">
      <alignment/>
      <protection locked="0"/>
    </xf>
    <xf numFmtId="3" fontId="0" fillId="5" borderId="0" xfId="0" applyNumberFormat="1" applyFont="1" applyFill="1" applyBorder="1" applyAlignment="1" applyProtection="1">
      <alignment/>
      <protection locked="0"/>
    </xf>
    <xf numFmtId="199" fontId="1" fillId="5" borderId="15" xfId="0" applyNumberFormat="1" applyFont="1" applyFill="1" applyBorder="1" applyAlignment="1" applyProtection="1">
      <alignment/>
      <protection locked="0"/>
    </xf>
    <xf numFmtId="199" fontId="1" fillId="6" borderId="15" xfId="0" applyNumberFormat="1" applyFont="1" applyFill="1" applyBorder="1" applyAlignment="1" applyProtection="1">
      <alignment/>
      <protection locked="0"/>
    </xf>
    <xf numFmtId="199" fontId="1" fillId="7" borderId="15" xfId="0" applyNumberFormat="1" applyFont="1" applyFill="1" applyBorder="1" applyAlignment="1">
      <alignment horizontal="right"/>
    </xf>
    <xf numFmtId="0" fontId="34" fillId="2" borderId="0" xfId="0" applyFont="1" applyFill="1" applyBorder="1" applyAlignment="1">
      <alignment horizontal="center" vertical="center" wrapText="1"/>
    </xf>
    <xf numFmtId="0" fontId="34" fillId="2" borderId="0" xfId="0" applyFont="1" applyFill="1" applyAlignment="1">
      <alignment horizontal="right" vertical="center" wrapText="1"/>
    </xf>
    <xf numFmtId="9" fontId="34" fillId="2" borderId="0" xfId="19" applyFont="1" applyFill="1" applyAlignment="1">
      <alignment horizontal="right" vertical="center" wrapText="1"/>
    </xf>
    <xf numFmtId="0" fontId="34" fillId="2" borderId="0" xfId="0" applyFont="1" applyFill="1" applyAlignment="1">
      <alignment horizontal="center" vertical="center" wrapText="1"/>
    </xf>
    <xf numFmtId="0" fontId="34" fillId="2" borderId="0" xfId="0" applyFont="1" applyFill="1" applyAlignment="1">
      <alignment vertical="center" wrapText="1"/>
    </xf>
    <xf numFmtId="190" fontId="7" fillId="2" borderId="2" xfId="0" applyNumberFormat="1" applyFont="1" applyFill="1" applyBorder="1" applyAlignment="1" applyProtection="1">
      <alignment/>
      <protection locked="0"/>
    </xf>
    <xf numFmtId="190" fontId="7" fillId="2" borderId="3" xfId="0" applyNumberFormat="1" applyFont="1" applyFill="1" applyBorder="1" applyAlignment="1" applyProtection="1">
      <alignment/>
      <protection locked="0"/>
    </xf>
    <xf numFmtId="0" fontId="0" fillId="2" borderId="0" xfId="0" applyFont="1" applyFill="1" applyBorder="1" applyAlignment="1">
      <alignment horizontal="center"/>
    </xf>
    <xf numFmtId="190" fontId="7" fillId="2" borderId="7" xfId="0" applyNumberFormat="1" applyFont="1" applyFill="1" applyBorder="1" applyAlignment="1" applyProtection="1">
      <alignment/>
      <protection locked="0"/>
    </xf>
    <xf numFmtId="0" fontId="0" fillId="2" borderId="3" xfId="0" applyFont="1" applyFill="1" applyBorder="1" applyAlignment="1">
      <alignment horizontal="center"/>
    </xf>
    <xf numFmtId="0" fontId="1" fillId="2" borderId="0" xfId="0" applyFont="1" applyFill="1" applyAlignment="1">
      <alignment horizontal="right"/>
    </xf>
    <xf numFmtId="3" fontId="0" fillId="0" borderId="0" xfId="0" applyNumberFormat="1" applyAlignment="1">
      <alignment horizontal="left"/>
    </xf>
    <xf numFmtId="0" fontId="10" fillId="0" borderId="0" xfId="0" applyFont="1" applyAlignment="1">
      <alignment horizontal="left"/>
    </xf>
    <xf numFmtId="3" fontId="1" fillId="3" borderId="18" xfId="0" applyNumberFormat="1" applyFont="1" applyFill="1" applyBorder="1" applyAlignment="1">
      <alignment horizontal="right"/>
    </xf>
    <xf numFmtId="0" fontId="10" fillId="0" borderId="0" xfId="0" applyFont="1" applyAlignment="1" quotePrefix="1">
      <alignment horizontal="left"/>
    </xf>
    <xf numFmtId="3" fontId="2" fillId="13" borderId="19" xfId="0" applyNumberFormat="1" applyFont="1" applyFill="1" applyBorder="1" applyAlignment="1">
      <alignment horizontal="right"/>
    </xf>
    <xf numFmtId="3" fontId="2" fillId="13" borderId="20" xfId="0" applyNumberFormat="1" applyFont="1" applyFill="1" applyBorder="1" applyAlignment="1">
      <alignment horizontal="right"/>
    </xf>
    <xf numFmtId="3" fontId="2" fillId="10" borderId="21" xfId="0" applyNumberFormat="1" applyFont="1" applyFill="1" applyBorder="1" applyAlignment="1">
      <alignment horizontal="right"/>
    </xf>
    <xf numFmtId="3" fontId="2" fillId="10" borderId="0" xfId="0" applyNumberFormat="1" applyFont="1" applyFill="1" applyBorder="1" applyAlignment="1">
      <alignment horizontal="right"/>
    </xf>
    <xf numFmtId="3" fontId="2" fillId="10" borderId="19" xfId="0" applyNumberFormat="1" applyFont="1" applyFill="1" applyBorder="1" applyAlignment="1">
      <alignment horizontal="right"/>
    </xf>
    <xf numFmtId="3" fontId="2" fillId="10" borderId="22" xfId="0" applyNumberFormat="1" applyFont="1" applyFill="1" applyBorder="1" applyAlignment="1">
      <alignment horizontal="right"/>
    </xf>
    <xf numFmtId="0" fontId="0" fillId="0" borderId="0" xfId="0" applyBorder="1" applyAlignment="1">
      <alignment horizontal="right"/>
    </xf>
    <xf numFmtId="0" fontId="0" fillId="0" borderId="0" xfId="0" applyBorder="1" applyAlignment="1" quotePrefix="1">
      <alignment horizontal="right"/>
    </xf>
    <xf numFmtId="3" fontId="2" fillId="10" borderId="23" xfId="0" applyNumberFormat="1" applyFont="1" applyFill="1" applyBorder="1" applyAlignment="1">
      <alignment horizontal="right"/>
    </xf>
    <xf numFmtId="3" fontId="1" fillId="3" borderId="19" xfId="0" applyNumberFormat="1" applyFont="1" applyFill="1" applyBorder="1" applyAlignment="1">
      <alignment horizontal="right"/>
    </xf>
    <xf numFmtId="3" fontId="1" fillId="3" borderId="24" xfId="0" applyNumberFormat="1" applyFont="1" applyFill="1" applyBorder="1" applyAlignment="1">
      <alignment horizontal="right"/>
    </xf>
    <xf numFmtId="3" fontId="2" fillId="12" borderId="18" xfId="0" applyNumberFormat="1" applyFont="1" applyFill="1" applyBorder="1" applyAlignment="1">
      <alignment horizontal="right"/>
    </xf>
    <xf numFmtId="3" fontId="1" fillId="3" borderId="25" xfId="0" applyNumberFormat="1" applyFont="1" applyFill="1" applyBorder="1" applyAlignment="1" quotePrefix="1">
      <alignment horizontal="right"/>
    </xf>
    <xf numFmtId="0" fontId="0" fillId="0" borderId="0" xfId="0" applyAlignment="1" quotePrefix="1">
      <alignment horizontal="right"/>
    </xf>
    <xf numFmtId="3" fontId="1" fillId="3" borderId="26" xfId="0" applyNumberFormat="1" applyFont="1" applyFill="1" applyBorder="1" applyAlignment="1">
      <alignment horizontal="right"/>
    </xf>
    <xf numFmtId="3" fontId="2" fillId="12" borderId="24" xfId="0" applyNumberFormat="1" applyFont="1" applyFill="1" applyBorder="1" applyAlignment="1">
      <alignment horizontal="right"/>
    </xf>
    <xf numFmtId="3" fontId="2" fillId="12" borderId="27" xfId="0" applyNumberFormat="1" applyFont="1" applyFill="1" applyBorder="1" applyAlignment="1">
      <alignment horizontal="right"/>
    </xf>
    <xf numFmtId="3" fontId="2" fillId="14" borderId="18" xfId="0" applyNumberFormat="1" applyFont="1" applyFill="1" applyBorder="1" applyAlignment="1">
      <alignment horizontal="right"/>
    </xf>
    <xf numFmtId="3" fontId="2" fillId="12" borderId="28" xfId="0" applyNumberFormat="1" applyFont="1" applyFill="1" applyBorder="1" applyAlignment="1">
      <alignment horizontal="right"/>
    </xf>
    <xf numFmtId="196" fontId="1" fillId="3" borderId="29" xfId="0" applyNumberFormat="1" applyFont="1" applyFill="1" applyBorder="1" applyAlignment="1">
      <alignment horizontal="right"/>
    </xf>
    <xf numFmtId="195" fontId="2" fillId="12" borderId="18" xfId="0" applyNumberFormat="1" applyFont="1" applyFill="1" applyBorder="1" applyAlignment="1">
      <alignment horizontal="right"/>
    </xf>
    <xf numFmtId="3" fontId="10" fillId="0" borderId="0" xfId="0" applyNumberFormat="1" applyFont="1" applyAlignment="1">
      <alignment horizontal="left"/>
    </xf>
    <xf numFmtId="195" fontId="2" fillId="12" borderId="22" xfId="0" applyNumberFormat="1" applyFont="1" applyFill="1" applyBorder="1" applyAlignment="1">
      <alignment horizontal="right"/>
    </xf>
    <xf numFmtId="195" fontId="1" fillId="3" borderId="30" xfId="0" applyNumberFormat="1" applyFont="1" applyFill="1" applyBorder="1" applyAlignment="1">
      <alignment horizontal="right"/>
    </xf>
    <xf numFmtId="3" fontId="1" fillId="15" borderId="18" xfId="0" applyNumberFormat="1" applyFont="1" applyFill="1" applyBorder="1" applyAlignment="1">
      <alignment horizontal="right"/>
    </xf>
    <xf numFmtId="3" fontId="10" fillId="0" borderId="0" xfId="0" applyNumberFormat="1" applyFont="1" applyAlignment="1" quotePrefix="1">
      <alignment horizontal="left"/>
    </xf>
    <xf numFmtId="3" fontId="2" fillId="13" borderId="18" xfId="0" applyNumberFormat="1" applyFont="1" applyFill="1" applyBorder="1" applyAlignment="1">
      <alignment horizontal="right"/>
    </xf>
    <xf numFmtId="197" fontId="1" fillId="3" borderId="29" xfId="0" applyNumberFormat="1" applyFont="1" applyFill="1" applyBorder="1" applyAlignment="1">
      <alignment horizontal="right"/>
    </xf>
    <xf numFmtId="3" fontId="2" fillId="13" borderId="23" xfId="0" applyNumberFormat="1" applyFont="1" applyFill="1" applyBorder="1" applyAlignment="1">
      <alignment horizontal="right"/>
    </xf>
    <xf numFmtId="3" fontId="1" fillId="3" borderId="24" xfId="0" applyNumberFormat="1" applyFont="1" applyFill="1" applyBorder="1" applyAlignment="1">
      <alignment/>
    </xf>
    <xf numFmtId="10" fontId="0" fillId="0" borderId="0" xfId="0" applyNumberFormat="1" applyAlignment="1">
      <alignment/>
    </xf>
    <xf numFmtId="0" fontId="10" fillId="0" borderId="0" xfId="0" applyFont="1" applyAlignment="1">
      <alignment/>
    </xf>
    <xf numFmtId="0" fontId="0" fillId="2" borderId="15" xfId="0" applyFill="1" applyBorder="1" applyAlignment="1">
      <alignment vertical="center"/>
    </xf>
    <xf numFmtId="0" fontId="0" fillId="2" borderId="31" xfId="0" applyFill="1" applyBorder="1" applyAlignment="1">
      <alignment vertical="center"/>
    </xf>
    <xf numFmtId="0" fontId="33" fillId="2" borderId="0" xfId="0" applyFont="1" applyFill="1" applyAlignment="1">
      <alignment horizontal="right" vertical="center"/>
    </xf>
    <xf numFmtId="0" fontId="1" fillId="16" borderId="0" xfId="0" applyFont="1" applyFill="1" applyAlignment="1">
      <alignment horizontal="right" vertical="top"/>
    </xf>
    <xf numFmtId="0" fontId="1" fillId="2" borderId="2" xfId="0" applyFont="1" applyFill="1" applyBorder="1" applyAlignment="1">
      <alignment/>
    </xf>
    <xf numFmtId="0" fontId="0" fillId="2" borderId="3" xfId="0" applyFill="1" applyBorder="1" applyAlignment="1">
      <alignment/>
    </xf>
    <xf numFmtId="0" fontId="1" fillId="2" borderId="3" xfId="0" applyFont="1" applyFill="1" applyBorder="1" applyAlignment="1">
      <alignment/>
    </xf>
    <xf numFmtId="0" fontId="0" fillId="2" borderId="1" xfId="0" applyFill="1" applyBorder="1" applyAlignment="1">
      <alignment/>
    </xf>
    <xf numFmtId="0" fontId="0" fillId="0" borderId="0" xfId="0" applyFont="1" applyAlignment="1">
      <alignment/>
    </xf>
    <xf numFmtId="0" fontId="1" fillId="0" borderId="0" xfId="0" applyFont="1" applyAlignment="1">
      <alignment/>
    </xf>
    <xf numFmtId="0" fontId="1" fillId="2" borderId="4" xfId="0" applyFont="1" applyFill="1" applyBorder="1" applyAlignment="1">
      <alignment vertical="center" wrapText="1"/>
    </xf>
    <xf numFmtId="0" fontId="0" fillId="0" borderId="0" xfId="0" applyAlignment="1">
      <alignment/>
    </xf>
    <xf numFmtId="0" fontId="0" fillId="2" borderId="2" xfId="0" applyFill="1" applyBorder="1" applyAlignment="1">
      <alignment/>
    </xf>
    <xf numFmtId="0" fontId="0" fillId="2" borderId="2" xfId="0" applyFill="1" applyBorder="1" applyAlignment="1">
      <alignment horizontal="left"/>
    </xf>
    <xf numFmtId="0" fontId="0" fillId="2" borderId="3" xfId="0" applyFill="1" applyBorder="1" applyAlignment="1">
      <alignment horizontal="left"/>
    </xf>
    <xf numFmtId="0" fontId="0" fillId="0" borderId="0" xfId="0" applyFont="1" applyAlignment="1">
      <alignment/>
    </xf>
    <xf numFmtId="0" fontId="0" fillId="2" borderId="2" xfId="0" applyFill="1" applyBorder="1" applyAlignment="1">
      <alignment horizontal="left" wrapText="1"/>
    </xf>
    <xf numFmtId="0" fontId="1" fillId="0" borderId="6" xfId="0" applyFont="1" applyBorder="1" applyAlignment="1" quotePrefix="1">
      <alignment/>
    </xf>
    <xf numFmtId="0" fontId="1" fillId="2" borderId="1" xfId="0" applyFont="1" applyFill="1" applyBorder="1" applyAlignment="1">
      <alignment/>
    </xf>
    <xf numFmtId="0" fontId="1" fillId="2" borderId="6" xfId="0" applyFont="1" applyFill="1" applyBorder="1" applyAlignment="1">
      <alignment/>
    </xf>
    <xf numFmtId="0" fontId="1" fillId="0" borderId="0" xfId="0" applyFont="1" applyAlignment="1">
      <alignment/>
    </xf>
    <xf numFmtId="0" fontId="0" fillId="2" borderId="3" xfId="0" applyFont="1" applyFill="1" applyBorder="1" applyAlignment="1">
      <alignment horizontal="left"/>
    </xf>
    <xf numFmtId="0" fontId="1" fillId="0" borderId="0" xfId="0" applyFont="1" applyAlignment="1">
      <alignment wrapText="1"/>
    </xf>
    <xf numFmtId="0" fontId="20" fillId="2" borderId="2" xfId="0" applyFont="1" applyFill="1" applyBorder="1" applyAlignment="1">
      <alignment/>
    </xf>
    <xf numFmtId="0" fontId="13" fillId="2" borderId="0" xfId="0" applyFont="1" applyFill="1" applyAlignment="1">
      <alignment/>
    </xf>
    <xf numFmtId="0" fontId="22" fillId="0" borderId="0" xfId="0" applyFont="1" applyAlignment="1">
      <alignment/>
    </xf>
    <xf numFmtId="0" fontId="15" fillId="0" borderId="0" xfId="0" applyFont="1" applyAlignment="1">
      <alignment/>
    </xf>
    <xf numFmtId="187" fontId="22" fillId="2" borderId="0" xfId="0" applyNumberFormat="1" applyFont="1" applyFill="1" applyBorder="1" applyAlignment="1" applyProtection="1">
      <alignment vertical="center" wrapText="1"/>
      <protection/>
    </xf>
    <xf numFmtId="0" fontId="22" fillId="0" borderId="1" xfId="0" applyFont="1" applyBorder="1" applyAlignment="1">
      <alignment wrapText="1"/>
    </xf>
    <xf numFmtId="0" fontId="22" fillId="0" borderId="1" xfId="0" applyFont="1" applyBorder="1" applyAlignment="1">
      <alignment/>
    </xf>
    <xf numFmtId="187" fontId="22" fillId="2" borderId="0" xfId="0" applyNumberFormat="1" applyFont="1" applyFill="1" applyBorder="1" applyAlignment="1" applyProtection="1">
      <alignment vertical="center"/>
      <protection/>
    </xf>
    <xf numFmtId="187" fontId="22" fillId="9" borderId="32" xfId="0" applyNumberFormat="1" applyFont="1" applyFill="1" applyBorder="1" applyAlignment="1" applyProtection="1">
      <alignment vertical="top" wrapText="1"/>
      <protection/>
    </xf>
    <xf numFmtId="187" fontId="15" fillId="9" borderId="33" xfId="0" applyNumberFormat="1" applyFont="1" applyFill="1" applyBorder="1" applyAlignment="1" applyProtection="1">
      <alignment vertical="top" wrapText="1"/>
      <protection/>
    </xf>
    <xf numFmtId="0" fontId="39" fillId="0" borderId="0" xfId="0" applyFont="1" applyAlignment="1">
      <alignment/>
    </xf>
    <xf numFmtId="0" fontId="8" fillId="0" borderId="0" xfId="0" applyFont="1" applyAlignment="1">
      <alignment/>
    </xf>
    <xf numFmtId="0" fontId="0" fillId="0" borderId="5" xfId="0" applyBorder="1" applyAlignment="1">
      <alignment vertical="center"/>
    </xf>
    <xf numFmtId="0" fontId="34" fillId="2" borderId="0" xfId="0" applyFont="1" applyFill="1" applyAlignment="1" applyProtection="1">
      <alignment horizontal="center" vertical="center" wrapText="1"/>
      <protection/>
    </xf>
    <xf numFmtId="0" fontId="29" fillId="2" borderId="0" xfId="0" applyFont="1" applyFill="1" applyAlignment="1" applyProtection="1" quotePrefix="1">
      <alignment/>
      <protection/>
    </xf>
    <xf numFmtId="9" fontId="34" fillId="2" borderId="0" xfId="19" applyFont="1" applyFill="1" applyAlignment="1" applyProtection="1">
      <alignment horizontal="right" vertical="center" wrapText="1"/>
      <protection/>
    </xf>
    <xf numFmtId="0" fontId="34" fillId="2" borderId="0" xfId="0" applyFont="1" applyFill="1" applyAlignment="1" applyProtection="1">
      <alignment vertical="center" wrapText="1"/>
      <protection/>
    </xf>
    <xf numFmtId="0" fontId="5" fillId="2" borderId="0" xfId="0" applyFont="1" applyFill="1" applyAlignment="1" applyProtection="1">
      <alignment/>
      <protection/>
    </xf>
    <xf numFmtId="0" fontId="5" fillId="0" borderId="0" xfId="0" applyFont="1" applyAlignment="1" applyProtection="1">
      <alignment/>
      <protection/>
    </xf>
    <xf numFmtId="0" fontId="32" fillId="2" borderId="0" xfId="0" applyFont="1" applyFill="1" applyBorder="1" applyAlignment="1" applyProtection="1">
      <alignment horizontal="left"/>
      <protection/>
    </xf>
    <xf numFmtId="0" fontId="0" fillId="2" borderId="0" xfId="0" applyFont="1" applyFill="1" applyBorder="1" applyAlignment="1" applyProtection="1">
      <alignment/>
      <protection/>
    </xf>
    <xf numFmtId="14" fontId="0" fillId="2" borderId="0" xfId="0" applyNumberFormat="1" applyFont="1" applyFill="1" applyBorder="1" applyAlignment="1" applyProtection="1">
      <alignment horizontal="left" vertical="center"/>
      <protection/>
    </xf>
    <xf numFmtId="0" fontId="0" fillId="2" borderId="0" xfId="0" applyFont="1" applyFill="1" applyAlignment="1" applyProtection="1">
      <alignment horizontal="center"/>
      <protection/>
    </xf>
    <xf numFmtId="0" fontId="0" fillId="2" borderId="0" xfId="0" applyFill="1" applyAlignment="1" applyProtection="1">
      <alignment/>
      <protection/>
    </xf>
    <xf numFmtId="0" fontId="0" fillId="2" borderId="2" xfId="0" applyFill="1" applyBorder="1" applyAlignment="1" applyProtection="1">
      <alignment/>
      <protection/>
    </xf>
    <xf numFmtId="0" fontId="0" fillId="0" borderId="3" xfId="0" applyFill="1" applyBorder="1" applyAlignment="1" applyProtection="1">
      <alignment/>
      <protection/>
    </xf>
    <xf numFmtId="0" fontId="0" fillId="2" borderId="0" xfId="0" applyFill="1" applyAlignment="1" applyProtection="1">
      <alignment vertical="top"/>
      <protection/>
    </xf>
    <xf numFmtId="0" fontId="0" fillId="0" borderId="3" xfId="0" applyFill="1" applyBorder="1" applyAlignment="1" applyProtection="1">
      <alignment wrapText="1"/>
      <protection/>
    </xf>
    <xf numFmtId="201" fontId="9" fillId="5" borderId="3" xfId="0" applyNumberFormat="1" applyFont="1" applyFill="1" applyBorder="1" applyAlignment="1" applyProtection="1">
      <alignment/>
      <protection/>
    </xf>
    <xf numFmtId="0" fontId="0" fillId="0" borderId="0" xfId="0" applyAlignment="1" applyProtection="1">
      <alignment/>
      <protection/>
    </xf>
    <xf numFmtId="0" fontId="34" fillId="2" borderId="0" xfId="0" applyFont="1" applyFill="1" applyBorder="1" applyAlignment="1" applyProtection="1">
      <alignment horizontal="center" vertical="center" wrapText="1"/>
      <protection/>
    </xf>
    <xf numFmtId="0" fontId="34" fillId="2" borderId="0" xfId="0" applyFont="1" applyFill="1" applyAlignment="1" applyProtection="1">
      <alignment horizontal="right" vertical="center" wrapText="1"/>
      <protection/>
    </xf>
    <xf numFmtId="0" fontId="15" fillId="2" borderId="0" xfId="0" applyFont="1" applyFill="1" applyBorder="1" applyAlignment="1">
      <alignment/>
    </xf>
    <xf numFmtId="193" fontId="8" fillId="2" borderId="0" xfId="0" applyNumberFormat="1" applyFont="1" applyFill="1" applyAlignment="1" applyProtection="1">
      <alignment horizontal="left" vertical="top"/>
      <protection/>
    </xf>
    <xf numFmtId="0" fontId="0" fillId="2" borderId="0" xfId="0" applyFill="1" applyAlignment="1" applyProtection="1">
      <alignment vertical="center"/>
      <protection/>
    </xf>
    <xf numFmtId="199" fontId="0" fillId="2" borderId="0" xfId="0" applyNumberFormat="1" applyFill="1" applyAlignment="1" applyProtection="1">
      <alignment/>
      <protection/>
    </xf>
    <xf numFmtId="199" fontId="0" fillId="2" borderId="0" xfId="0" applyNumberFormat="1" applyFont="1" applyFill="1" applyAlignment="1" applyProtection="1">
      <alignment/>
      <protection/>
    </xf>
    <xf numFmtId="0" fontId="16" fillId="2" borderId="0" xfId="0" applyFont="1" applyFill="1" applyAlignment="1">
      <alignment/>
    </xf>
    <xf numFmtId="0" fontId="16" fillId="2" borderId="0" xfId="0" applyFont="1" applyFill="1" applyAlignment="1">
      <alignment/>
    </xf>
    <xf numFmtId="184" fontId="17" fillId="2" borderId="0" xfId="0" applyNumberFormat="1" applyFont="1" applyFill="1" applyAlignment="1">
      <alignment/>
    </xf>
    <xf numFmtId="0" fontId="17" fillId="2" borderId="0" xfId="0" applyFont="1" applyFill="1" applyAlignment="1">
      <alignment/>
    </xf>
    <xf numFmtId="0" fontId="16" fillId="2" borderId="0" xfId="0" applyFont="1" applyFill="1" applyAlignment="1" applyProtection="1">
      <alignment/>
      <protection/>
    </xf>
    <xf numFmtId="187" fontId="17" fillId="9" borderId="0" xfId="0" applyNumberFormat="1" applyFont="1" applyFill="1" applyBorder="1" applyAlignment="1" applyProtection="1">
      <alignment vertical="top"/>
      <protection/>
    </xf>
    <xf numFmtId="0" fontId="45" fillId="2" borderId="2" xfId="0" applyFont="1" applyFill="1" applyBorder="1" applyAlignment="1" applyProtection="1">
      <alignment/>
      <protection/>
    </xf>
    <xf numFmtId="0" fontId="45" fillId="2" borderId="2" xfId="0" applyFont="1" applyFill="1" applyBorder="1" applyAlignment="1">
      <alignment/>
    </xf>
    <xf numFmtId="187" fontId="15" fillId="9" borderId="2" xfId="0" applyNumberFormat="1" applyFont="1" applyFill="1" applyBorder="1" applyAlignment="1" applyProtection="1">
      <alignment horizontal="left" vertical="top" wrapText="1"/>
      <protection/>
    </xf>
    <xf numFmtId="0" fontId="29" fillId="2" borderId="0" xfId="0" applyFont="1" applyFill="1" applyBorder="1" applyAlignment="1" applyProtection="1" quotePrefix="1">
      <alignment/>
      <protection/>
    </xf>
    <xf numFmtId="0" fontId="41" fillId="0" borderId="0" xfId="0" applyFont="1" applyAlignment="1" quotePrefix="1">
      <alignment/>
    </xf>
    <xf numFmtId="0" fontId="36" fillId="2" borderId="0" xfId="0" applyFont="1" applyFill="1" applyBorder="1" applyAlignment="1">
      <alignment vertical="top"/>
    </xf>
    <xf numFmtId="0" fontId="15" fillId="0" borderId="8" xfId="0" applyFont="1" applyBorder="1" applyAlignment="1">
      <alignment/>
    </xf>
    <xf numFmtId="187" fontId="15" fillId="9" borderId="0" xfId="0" applyNumberFormat="1" applyFont="1" applyFill="1" applyBorder="1" applyAlignment="1" applyProtection="1">
      <alignment vertical="top"/>
      <protection/>
    </xf>
    <xf numFmtId="0" fontId="15" fillId="0" borderId="3" xfId="0" applyFont="1" applyBorder="1" applyAlignment="1">
      <alignment/>
    </xf>
    <xf numFmtId="0" fontId="15" fillId="0" borderId="7" xfId="0" applyFont="1" applyBorder="1" applyAlignment="1">
      <alignment/>
    </xf>
    <xf numFmtId="0" fontId="15" fillId="0" borderId="2" xfId="0" applyFont="1" applyBorder="1" applyAlignment="1">
      <alignment/>
    </xf>
    <xf numFmtId="0" fontId="15" fillId="0" borderId="2" xfId="0" applyFont="1" applyBorder="1" applyAlignment="1">
      <alignment/>
    </xf>
    <xf numFmtId="199" fontId="0" fillId="7" borderId="2" xfId="0" applyNumberFormat="1" applyFont="1" applyFill="1" applyBorder="1" applyAlignment="1" applyProtection="1">
      <alignment/>
      <protection/>
    </xf>
    <xf numFmtId="199" fontId="0" fillId="5" borderId="2" xfId="0" applyNumberFormat="1" applyFont="1" applyFill="1" applyBorder="1" applyAlignment="1" applyProtection="1">
      <alignment/>
      <protection/>
    </xf>
    <xf numFmtId="199" fontId="0" fillId="7" borderId="3" xfId="0" applyNumberFormat="1" applyFont="1" applyFill="1" applyBorder="1" applyAlignment="1" applyProtection="1">
      <alignment/>
      <protection/>
    </xf>
    <xf numFmtId="199" fontId="0" fillId="5" borderId="3" xfId="0" applyNumberFormat="1" applyFont="1" applyFill="1" applyBorder="1" applyAlignment="1" applyProtection="1">
      <alignment/>
      <protection/>
    </xf>
    <xf numFmtId="199" fontId="0" fillId="5" borderId="7" xfId="0" applyNumberFormat="1" applyFont="1" applyFill="1" applyBorder="1" applyAlignment="1" applyProtection="1">
      <alignment/>
      <protection/>
    </xf>
    <xf numFmtId="199" fontId="1" fillId="7" borderId="4" xfId="0" applyNumberFormat="1" applyFont="1" applyFill="1" applyBorder="1" applyAlignment="1" applyProtection="1">
      <alignment horizontal="right"/>
      <protection/>
    </xf>
    <xf numFmtId="199" fontId="1" fillId="5" borderId="4" xfId="0" applyNumberFormat="1" applyFont="1" applyFill="1" applyBorder="1" applyAlignment="1" applyProtection="1">
      <alignment/>
      <protection/>
    </xf>
    <xf numFmtId="199" fontId="0" fillId="5" borderId="4" xfId="0" applyNumberFormat="1" applyFont="1" applyFill="1" applyBorder="1" applyAlignment="1" applyProtection="1">
      <alignment/>
      <protection/>
    </xf>
    <xf numFmtId="187" fontId="1" fillId="2" borderId="0" xfId="0" applyNumberFormat="1" applyFont="1" applyFill="1" applyBorder="1" applyAlignment="1" applyProtection="1">
      <alignment vertical="center"/>
      <protection/>
    </xf>
    <xf numFmtId="14" fontId="32" fillId="2" borderId="0" xfId="0" applyNumberFormat="1" applyFont="1" applyFill="1" applyBorder="1" applyAlignment="1" applyProtection="1">
      <alignment horizontal="left"/>
      <protection/>
    </xf>
    <xf numFmtId="0" fontId="0" fillId="0" borderId="2" xfId="0" applyFill="1" applyBorder="1" applyAlignment="1" applyProtection="1">
      <alignment/>
      <protection/>
    </xf>
    <xf numFmtId="14" fontId="32" fillId="2" borderId="0" xfId="0" applyNumberFormat="1" applyFont="1" applyFill="1" applyBorder="1" applyAlignment="1" applyProtection="1">
      <alignment horizontal="left" vertical="center"/>
      <protection/>
    </xf>
    <xf numFmtId="49" fontId="16" fillId="2" borderId="0" xfId="0" applyNumberFormat="1" applyFont="1" applyFill="1" applyBorder="1" applyAlignment="1" applyProtection="1">
      <alignment vertical="center"/>
      <protection/>
    </xf>
    <xf numFmtId="0" fontId="0" fillId="0" borderId="7" xfId="0" applyFill="1" applyBorder="1" applyAlignment="1" applyProtection="1">
      <alignment/>
      <protection/>
    </xf>
    <xf numFmtId="0" fontId="1" fillId="0" borderId="15" xfId="0" applyFont="1" applyFill="1" applyBorder="1" applyAlignment="1" applyProtection="1">
      <alignment/>
      <protection/>
    </xf>
    <xf numFmtId="0" fontId="0" fillId="0" borderId="0" xfId="0" applyFill="1" applyBorder="1" applyAlignment="1" applyProtection="1">
      <alignment/>
      <protection/>
    </xf>
    <xf numFmtId="0" fontId="0" fillId="2" borderId="0" xfId="0" applyFont="1" applyFill="1" applyAlignment="1" applyProtection="1">
      <alignment horizontal="left"/>
      <protection/>
    </xf>
    <xf numFmtId="0" fontId="1" fillId="2" borderId="0" xfId="0" applyFont="1" applyFill="1" applyAlignment="1" applyProtection="1">
      <alignment/>
      <protection/>
    </xf>
    <xf numFmtId="0" fontId="0" fillId="2" borderId="3" xfId="0" applyFill="1" applyBorder="1" applyAlignment="1" applyProtection="1">
      <alignment/>
      <protection/>
    </xf>
    <xf numFmtId="14" fontId="0" fillId="2" borderId="0" xfId="0" applyNumberFormat="1" applyFont="1" applyFill="1" applyBorder="1" applyAlignment="1" applyProtection="1">
      <alignment horizontal="left"/>
      <protection/>
    </xf>
    <xf numFmtId="0" fontId="0" fillId="2" borderId="2" xfId="0" applyFill="1" applyBorder="1" applyAlignment="1" applyProtection="1" quotePrefix="1">
      <alignment/>
      <protection/>
    </xf>
    <xf numFmtId="0" fontId="0" fillId="2" borderId="3" xfId="0" applyFill="1" applyBorder="1" applyAlignment="1" applyProtection="1" quotePrefix="1">
      <alignment/>
      <protection/>
    </xf>
    <xf numFmtId="0" fontId="29" fillId="2" borderId="0" xfId="0" applyFont="1" applyFill="1" applyBorder="1" applyAlignment="1" applyProtection="1" quotePrefix="1">
      <alignment/>
      <protection/>
    </xf>
    <xf numFmtId="0" fontId="0" fillId="5" borderId="2" xfId="0" applyFill="1" applyBorder="1" applyAlignment="1" applyProtection="1">
      <alignment vertical="center"/>
      <protection/>
    </xf>
    <xf numFmtId="0" fontId="0" fillId="5" borderId="3" xfId="0" applyFill="1" applyBorder="1" applyAlignment="1" applyProtection="1">
      <alignment vertical="center"/>
      <protection/>
    </xf>
    <xf numFmtId="0" fontId="0" fillId="5" borderId="3" xfId="0" applyFill="1" applyBorder="1" applyAlignment="1" applyProtection="1">
      <alignment vertical="center" wrapText="1"/>
      <protection/>
    </xf>
    <xf numFmtId="199" fontId="0" fillId="5" borderId="2" xfId="0" applyNumberFormat="1" applyFont="1" applyFill="1" applyBorder="1" applyAlignment="1" applyProtection="1">
      <alignment/>
      <protection/>
    </xf>
    <xf numFmtId="199" fontId="0" fillId="5" borderId="3" xfId="0" applyNumberFormat="1" applyFont="1" applyFill="1" applyBorder="1" applyAlignment="1" applyProtection="1">
      <alignment/>
      <protection/>
    </xf>
    <xf numFmtId="199" fontId="0" fillId="5" borderId="7" xfId="0" applyNumberFormat="1" applyFont="1" applyFill="1" applyBorder="1" applyAlignment="1" applyProtection="1">
      <alignment/>
      <protection/>
    </xf>
    <xf numFmtId="199" fontId="1" fillId="5" borderId="4" xfId="0" applyNumberFormat="1" applyFont="1" applyFill="1" applyBorder="1" applyAlignment="1" applyProtection="1">
      <alignment/>
      <protection/>
    </xf>
    <xf numFmtId="0" fontId="0" fillId="0" borderId="0" xfId="0" applyFont="1" applyAlignment="1">
      <alignment/>
    </xf>
    <xf numFmtId="0" fontId="0" fillId="0" borderId="0" xfId="0" applyFill="1" applyAlignment="1">
      <alignment vertical="center"/>
    </xf>
    <xf numFmtId="0" fontId="48" fillId="2" borderId="0" xfId="0" applyFont="1" applyFill="1" applyAlignment="1">
      <alignment vertical="center"/>
    </xf>
    <xf numFmtId="0" fontId="11" fillId="2" borderId="0" xfId="0" applyFont="1" applyFill="1" applyAlignment="1">
      <alignment vertical="center"/>
    </xf>
    <xf numFmtId="0" fontId="8" fillId="2" borderId="0" xfId="0" applyFont="1" applyFill="1" applyBorder="1" applyAlignment="1">
      <alignment vertical="center"/>
    </xf>
    <xf numFmtId="0" fontId="0" fillId="2" borderId="0" xfId="0" applyFill="1" applyBorder="1" applyAlignment="1">
      <alignment vertical="center"/>
    </xf>
    <xf numFmtId="3" fontId="0" fillId="4" borderId="0" xfId="0" applyNumberFormat="1" applyFont="1" applyFill="1" applyBorder="1" applyAlignment="1" applyProtection="1">
      <alignment vertical="top"/>
      <protection locked="0"/>
    </xf>
    <xf numFmtId="0" fontId="0" fillId="2" borderId="5" xfId="0" applyFill="1" applyBorder="1" applyAlignment="1">
      <alignment vertical="center"/>
    </xf>
    <xf numFmtId="0" fontId="12" fillId="2" borderId="0" xfId="0" applyFont="1" applyFill="1" applyAlignment="1">
      <alignment/>
    </xf>
    <xf numFmtId="0" fontId="49" fillId="17" borderId="34" xfId="0" applyFont="1" applyFill="1" applyBorder="1" applyAlignment="1">
      <alignment horizontal="center"/>
    </xf>
    <xf numFmtId="0" fontId="0" fillId="2" borderId="34" xfId="0" applyFill="1" applyBorder="1" applyAlignment="1">
      <alignment/>
    </xf>
    <xf numFmtId="0" fontId="0" fillId="2" borderId="35" xfId="0" applyFill="1" applyBorder="1" applyAlignment="1">
      <alignment/>
    </xf>
    <xf numFmtId="0" fontId="0" fillId="2" borderId="36" xfId="0" applyFill="1" applyBorder="1" applyAlignment="1">
      <alignment/>
    </xf>
    <xf numFmtId="0" fontId="41" fillId="10" borderId="0" xfId="0" applyFont="1" applyFill="1" applyAlignment="1">
      <alignment/>
    </xf>
    <xf numFmtId="193" fontId="0" fillId="2" borderId="0" xfId="0" applyNumberFormat="1" applyFill="1" applyBorder="1" applyAlignment="1">
      <alignment horizontal="left"/>
    </xf>
    <xf numFmtId="0" fontId="41" fillId="18" borderId="0" xfId="0" applyFont="1" applyFill="1" applyAlignment="1">
      <alignment/>
    </xf>
    <xf numFmtId="0" fontId="0" fillId="2" borderId="37" xfId="0" applyFill="1" applyBorder="1" applyAlignment="1">
      <alignment/>
    </xf>
    <xf numFmtId="0" fontId="41" fillId="13" borderId="0" xfId="0" applyFont="1" applyFill="1" applyAlignment="1">
      <alignment/>
    </xf>
    <xf numFmtId="0" fontId="1" fillId="2" borderId="0" xfId="0" applyFont="1" applyFill="1" applyAlignment="1" quotePrefix="1">
      <alignment horizontal="left"/>
    </xf>
    <xf numFmtId="0" fontId="0" fillId="15" borderId="0" xfId="0" applyFill="1" applyAlignment="1">
      <alignment/>
    </xf>
    <xf numFmtId="0" fontId="0" fillId="19" borderId="0" xfId="0" applyFill="1" applyAlignment="1" quotePrefix="1">
      <alignment/>
    </xf>
    <xf numFmtId="0" fontId="0" fillId="19" borderId="0" xfId="0" applyFill="1" applyAlignment="1">
      <alignment/>
    </xf>
    <xf numFmtId="0" fontId="0" fillId="20" borderId="0" xfId="0" applyFill="1" applyAlignment="1" quotePrefix="1">
      <alignment/>
    </xf>
    <xf numFmtId="0" fontId="0" fillId="20" borderId="0" xfId="0" applyFill="1" applyAlignment="1">
      <alignment/>
    </xf>
    <xf numFmtId="3" fontId="41" fillId="8" borderId="2" xfId="0" applyNumberFormat="1" applyFont="1" applyFill="1" applyBorder="1" applyAlignment="1" applyProtection="1">
      <alignment/>
      <protection/>
    </xf>
    <xf numFmtId="0" fontId="41" fillId="21" borderId="0" xfId="0" applyFont="1" applyFill="1" applyAlignment="1">
      <alignment/>
    </xf>
    <xf numFmtId="0" fontId="41" fillId="14" borderId="0" xfId="0" applyFont="1" applyFill="1" applyAlignment="1">
      <alignment/>
    </xf>
    <xf numFmtId="0" fontId="41" fillId="22" borderId="0" xfId="0" applyFont="1" applyFill="1" applyAlignment="1">
      <alignment/>
    </xf>
    <xf numFmtId="193" fontId="1" fillId="2" borderId="0" xfId="0" applyNumberFormat="1" applyFont="1" applyFill="1" applyBorder="1" applyAlignment="1">
      <alignment horizontal="left"/>
    </xf>
    <xf numFmtId="0" fontId="0" fillId="7" borderId="0" xfId="0" applyFill="1" applyAlignment="1" quotePrefix="1">
      <alignment/>
    </xf>
    <xf numFmtId="0" fontId="0" fillId="7" borderId="0" xfId="0" applyFill="1" applyAlignment="1">
      <alignment/>
    </xf>
    <xf numFmtId="0" fontId="41" fillId="23" borderId="0" xfId="0" applyFont="1" applyFill="1" applyAlignment="1">
      <alignment/>
    </xf>
    <xf numFmtId="0" fontId="41" fillId="17" borderId="0" xfId="0" applyFont="1" applyFill="1" applyAlignment="1" quotePrefix="1">
      <alignment/>
    </xf>
    <xf numFmtId="0" fontId="0" fillId="6" borderId="0" xfId="0" applyFill="1" applyAlignment="1">
      <alignment/>
    </xf>
    <xf numFmtId="193" fontId="0" fillId="2" borderId="0" xfId="0" applyNumberFormat="1" applyFill="1" applyAlignment="1">
      <alignment horizontal="left"/>
    </xf>
    <xf numFmtId="193" fontId="0" fillId="0" borderId="0" xfId="0" applyNumberFormat="1" applyAlignment="1">
      <alignment horizontal="left"/>
    </xf>
    <xf numFmtId="1" fontId="1" fillId="2" borderId="0" xfId="0" applyNumberFormat="1" applyFont="1" applyFill="1" applyAlignment="1">
      <alignment horizontal="right" vertical="top"/>
    </xf>
    <xf numFmtId="0" fontId="1" fillId="3" borderId="38" xfId="0" applyFont="1" applyFill="1" applyBorder="1" applyAlignment="1">
      <alignment horizontal="right"/>
    </xf>
    <xf numFmtId="184" fontId="0" fillId="3" borderId="38" xfId="0" applyNumberFormat="1" applyFill="1" applyBorder="1" applyAlignment="1">
      <alignment/>
    </xf>
    <xf numFmtId="0" fontId="1" fillId="4" borderId="38" xfId="0" applyFont="1" applyFill="1" applyBorder="1" applyAlignment="1">
      <alignment horizontal="right"/>
    </xf>
    <xf numFmtId="184" fontId="0" fillId="4" borderId="38" xfId="0" applyNumberFormat="1" applyFill="1" applyBorder="1" applyAlignment="1">
      <alignment/>
    </xf>
    <xf numFmtId="0" fontId="1" fillId="5" borderId="38" xfId="0" applyFont="1" applyFill="1" applyBorder="1" applyAlignment="1">
      <alignment horizontal="right"/>
    </xf>
    <xf numFmtId="184" fontId="0" fillId="5" borderId="38" xfId="0" applyNumberFormat="1" applyFill="1" applyBorder="1" applyAlignment="1">
      <alignment/>
    </xf>
    <xf numFmtId="0" fontId="1" fillId="16" borderId="0" xfId="0" applyFont="1" applyFill="1" applyAlignment="1" quotePrefix="1">
      <alignment horizontal="right" vertical="top"/>
    </xf>
    <xf numFmtId="0" fontId="0" fillId="2" borderId="3" xfId="0" applyFont="1" applyFill="1" applyBorder="1" applyAlignment="1">
      <alignment wrapText="1"/>
    </xf>
    <xf numFmtId="0" fontId="1" fillId="2" borderId="1" xfId="0" applyFont="1" applyFill="1" applyBorder="1" applyAlignment="1" applyProtection="1" quotePrefix="1">
      <alignment horizontal="left" vertical="top" wrapText="1"/>
      <protection/>
    </xf>
    <xf numFmtId="0" fontId="50" fillId="2" borderId="0" xfId="0" applyFont="1" applyFill="1" applyAlignment="1">
      <alignment vertical="top"/>
    </xf>
    <xf numFmtId="187" fontId="51" fillId="9" borderId="0" xfId="0" applyNumberFormat="1" applyFont="1" applyFill="1" applyBorder="1" applyAlignment="1" applyProtection="1">
      <alignment vertical="top"/>
      <protection/>
    </xf>
    <xf numFmtId="187" fontId="50" fillId="9" borderId="2" xfId="0" applyNumberFormat="1" applyFont="1" applyFill="1" applyBorder="1" applyAlignment="1" applyProtection="1">
      <alignment vertical="top"/>
      <protection/>
    </xf>
    <xf numFmtId="187" fontId="51" fillId="9" borderId="4" xfId="0" applyNumberFormat="1" applyFont="1" applyFill="1" applyBorder="1" applyAlignment="1" applyProtection="1">
      <alignment vertical="top" wrapText="1"/>
      <protection/>
    </xf>
    <xf numFmtId="187" fontId="52" fillId="9" borderId="0" xfId="0" applyNumberFormat="1" applyFont="1" applyFill="1" applyBorder="1" applyAlignment="1" applyProtection="1">
      <alignment vertical="top"/>
      <protection/>
    </xf>
    <xf numFmtId="187" fontId="51" fillId="9" borderId="4" xfId="0" applyNumberFormat="1" applyFont="1" applyFill="1" applyBorder="1" applyAlignment="1" applyProtection="1">
      <alignment vertical="top"/>
      <protection/>
    </xf>
    <xf numFmtId="187" fontId="51" fillId="9" borderId="5" xfId="0" applyNumberFormat="1" applyFont="1" applyFill="1" applyBorder="1" applyAlignment="1" applyProtection="1">
      <alignment vertical="top"/>
      <protection/>
    </xf>
    <xf numFmtId="187" fontId="51" fillId="9" borderId="1" xfId="0" applyNumberFormat="1" applyFont="1" applyFill="1" applyBorder="1" applyAlignment="1" applyProtection="1">
      <alignment vertical="top"/>
      <protection/>
    </xf>
    <xf numFmtId="187" fontId="22" fillId="9" borderId="5" xfId="0" applyNumberFormat="1" applyFont="1" applyFill="1" applyBorder="1" applyAlignment="1" applyProtection="1" quotePrefix="1">
      <alignment vertical="top"/>
      <protection/>
    </xf>
    <xf numFmtId="0" fontId="53" fillId="2" borderId="0" xfId="0" applyFont="1" applyFill="1" applyAlignment="1">
      <alignment horizontal="left" vertical="top"/>
    </xf>
    <xf numFmtId="10" fontId="27" fillId="11" borderId="12" xfId="0" applyNumberFormat="1" applyFont="1" applyFill="1" applyBorder="1" applyAlignment="1">
      <alignment horizontal="center" vertical="center"/>
    </xf>
    <xf numFmtId="10" fontId="27" fillId="11" borderId="13" xfId="0" applyNumberFormat="1" applyFont="1" applyFill="1" applyBorder="1" applyAlignment="1">
      <alignment horizontal="center" vertical="center"/>
    </xf>
    <xf numFmtId="3" fontId="0" fillId="8" borderId="0" xfId="0" applyNumberFormat="1" applyFill="1" applyBorder="1" applyAlignment="1">
      <alignment/>
    </xf>
    <xf numFmtId="10" fontId="2" fillId="12" borderId="12" xfId="0" applyNumberFormat="1" applyFont="1" applyFill="1" applyBorder="1" applyAlignment="1">
      <alignment horizontal="center" vertical="center" wrapText="1"/>
    </xf>
    <xf numFmtId="3" fontId="0" fillId="8" borderId="13" xfId="0" applyNumberFormat="1" applyFill="1" applyBorder="1" applyAlignment="1">
      <alignment/>
    </xf>
    <xf numFmtId="187" fontId="51" fillId="9" borderId="2" xfId="0" applyNumberFormat="1" applyFont="1" applyFill="1" applyBorder="1" applyAlignment="1" applyProtection="1">
      <alignment vertical="top" wrapText="1"/>
      <protection/>
    </xf>
    <xf numFmtId="187" fontId="50" fillId="9" borderId="3" xfId="0" applyNumberFormat="1" applyFont="1" applyFill="1" applyBorder="1" applyAlignment="1" applyProtection="1">
      <alignment vertical="top"/>
      <protection/>
    </xf>
    <xf numFmtId="187" fontId="50" fillId="9" borderId="2" xfId="0" applyNumberFormat="1" applyFont="1" applyFill="1" applyBorder="1" applyAlignment="1" applyProtection="1" quotePrefix="1">
      <alignment horizontal="left" vertical="top"/>
      <protection/>
    </xf>
    <xf numFmtId="187" fontId="50" fillId="9" borderId="2" xfId="0" applyNumberFormat="1" applyFont="1" applyFill="1" applyBorder="1" applyAlignment="1" applyProtection="1">
      <alignment vertical="top" wrapText="1"/>
      <protection/>
    </xf>
    <xf numFmtId="0" fontId="51" fillId="2" borderId="0" xfId="0" applyFont="1" applyFill="1" applyBorder="1" applyAlignment="1">
      <alignment vertical="top"/>
    </xf>
    <xf numFmtId="187" fontId="50" fillId="9" borderId="3" xfId="0" applyNumberFormat="1" applyFont="1" applyFill="1" applyBorder="1" applyAlignment="1" applyProtection="1">
      <alignment vertical="top" wrapText="1"/>
      <protection/>
    </xf>
    <xf numFmtId="187" fontId="50" fillId="9" borderId="0" xfId="0" applyNumberFormat="1" applyFont="1" applyFill="1" applyBorder="1" applyAlignment="1" applyProtection="1">
      <alignment vertical="top" wrapText="1"/>
      <protection/>
    </xf>
    <xf numFmtId="0" fontId="52" fillId="2" borderId="0" xfId="0" applyFont="1" applyFill="1" applyAlignment="1">
      <alignment/>
    </xf>
    <xf numFmtId="187" fontId="51" fillId="2" borderId="0" xfId="0" applyNumberFormat="1" applyFont="1" applyFill="1" applyBorder="1" applyAlignment="1" applyProtection="1">
      <alignment vertical="top"/>
      <protection/>
    </xf>
    <xf numFmtId="187" fontId="50" fillId="9" borderId="1" xfId="0" applyNumberFormat="1" applyFont="1" applyFill="1" applyBorder="1" applyAlignment="1" applyProtection="1">
      <alignment vertical="top"/>
      <protection/>
    </xf>
    <xf numFmtId="9" fontId="50" fillId="9" borderId="2" xfId="0" applyNumberFormat="1" applyFont="1" applyFill="1" applyBorder="1" applyAlignment="1" applyProtection="1">
      <alignment vertical="top"/>
      <protection/>
    </xf>
    <xf numFmtId="187" fontId="50" fillId="9" borderId="4" xfId="0" applyNumberFormat="1" applyFont="1" applyFill="1" applyBorder="1" applyAlignment="1" applyProtection="1">
      <alignment vertical="top"/>
      <protection/>
    </xf>
    <xf numFmtId="187" fontId="51" fillId="2" borderId="0" xfId="0" applyNumberFormat="1" applyFont="1" applyFill="1" applyBorder="1" applyAlignment="1" applyProtection="1">
      <alignment/>
      <protection/>
    </xf>
    <xf numFmtId="187" fontId="51" fillId="9" borderId="1" xfId="0" applyNumberFormat="1" applyFont="1" applyFill="1" applyBorder="1" applyAlignment="1" applyProtection="1">
      <alignment vertical="top" wrapText="1"/>
      <protection/>
    </xf>
    <xf numFmtId="187" fontId="50" fillId="9" borderId="2" xfId="0" applyNumberFormat="1" applyFont="1" applyFill="1" applyBorder="1" applyAlignment="1" applyProtection="1">
      <alignment horizontal="left" vertical="top"/>
      <protection/>
    </xf>
    <xf numFmtId="187" fontId="50" fillId="9" borderId="0" xfId="0" applyNumberFormat="1" applyFont="1" applyFill="1" applyBorder="1" applyAlignment="1" applyProtection="1">
      <alignment vertical="top"/>
      <protection/>
    </xf>
    <xf numFmtId="187" fontId="50" fillId="9" borderId="2" xfId="0" applyNumberFormat="1" applyFont="1" applyFill="1" applyBorder="1" applyAlignment="1" applyProtection="1">
      <alignment/>
      <protection/>
    </xf>
    <xf numFmtId="0" fontId="15" fillId="2" borderId="0" xfId="0" applyFont="1" applyFill="1" applyAlignment="1" applyProtection="1">
      <alignment vertical="top"/>
      <protection/>
    </xf>
    <xf numFmtId="3" fontId="1" fillId="2" borderId="0" xfId="0" applyNumberFormat="1" applyFont="1" applyFill="1" applyBorder="1" applyAlignment="1" applyProtection="1">
      <alignment vertical="top"/>
      <protection/>
    </xf>
    <xf numFmtId="2" fontId="1" fillId="2" borderId="0" xfId="0" applyNumberFormat="1" applyFont="1" applyFill="1" applyBorder="1" applyAlignment="1" applyProtection="1">
      <alignment vertical="top"/>
      <protection/>
    </xf>
    <xf numFmtId="0" fontId="0" fillId="0" borderId="0" xfId="0" applyAlignment="1" applyProtection="1">
      <alignment vertical="top"/>
      <protection/>
    </xf>
    <xf numFmtId="0" fontId="15" fillId="2" borderId="0" xfId="0" applyFont="1" applyFill="1" applyBorder="1" applyAlignment="1" applyProtection="1">
      <alignment vertical="top"/>
      <protection/>
    </xf>
    <xf numFmtId="0" fontId="0" fillId="2" borderId="0" xfId="0" applyFill="1" applyBorder="1" applyAlignment="1" applyProtection="1">
      <alignment vertical="top"/>
      <protection/>
    </xf>
    <xf numFmtId="0" fontId="0" fillId="0" borderId="0" xfId="0" applyBorder="1" applyAlignment="1" applyProtection="1">
      <alignment vertical="top"/>
      <protection/>
    </xf>
    <xf numFmtId="0" fontId="0" fillId="2" borderId="0" xfId="0" applyFill="1" applyAlignment="1">
      <alignment/>
    </xf>
    <xf numFmtId="3" fontId="1" fillId="3" borderId="4" xfId="0" applyNumberFormat="1" applyFont="1" applyFill="1" applyBorder="1" applyAlignment="1" applyProtection="1">
      <alignment/>
      <protection/>
    </xf>
    <xf numFmtId="3" fontId="1" fillId="4" borderId="4" xfId="0" applyNumberFormat="1" applyFont="1" applyFill="1" applyBorder="1" applyAlignment="1" applyProtection="1">
      <alignment/>
      <protection/>
    </xf>
    <xf numFmtId="3" fontId="1" fillId="5" borderId="4" xfId="0" applyNumberFormat="1" applyFont="1" applyFill="1" applyBorder="1" applyAlignment="1" applyProtection="1">
      <alignment/>
      <protection/>
    </xf>
    <xf numFmtId="0" fontId="19" fillId="2" borderId="0" xfId="0" applyFont="1" applyFill="1" applyAlignment="1" applyProtection="1">
      <alignment vertical="top"/>
      <protection/>
    </xf>
    <xf numFmtId="3" fontId="0" fillId="2" borderId="0" xfId="0" applyNumberFormat="1" applyFont="1" applyFill="1" applyBorder="1" applyAlignment="1" applyProtection="1">
      <alignment vertical="top"/>
      <protection/>
    </xf>
    <xf numFmtId="2" fontId="0" fillId="2" borderId="0" xfId="0" applyNumberFormat="1" applyFont="1" applyFill="1" applyBorder="1" applyAlignment="1" applyProtection="1">
      <alignment vertical="top"/>
      <protection/>
    </xf>
    <xf numFmtId="3" fontId="1" fillId="0" borderId="0" xfId="0" applyNumberFormat="1" applyFont="1" applyFill="1" applyBorder="1" applyAlignment="1" applyProtection="1">
      <alignment vertical="top"/>
      <protection/>
    </xf>
    <xf numFmtId="3" fontId="0" fillId="2" borderId="2" xfId="0" applyNumberFormat="1" applyFont="1" applyFill="1" applyBorder="1" applyAlignment="1" applyProtection="1">
      <alignment vertical="top"/>
      <protection/>
    </xf>
    <xf numFmtId="187" fontId="15" fillId="9" borderId="1" xfId="0" applyNumberFormat="1" applyFont="1" applyFill="1" applyBorder="1" applyAlignment="1" applyProtection="1">
      <alignment vertical="center" wrapText="1"/>
      <protection/>
    </xf>
    <xf numFmtId="187" fontId="50" fillId="9" borderId="4" xfId="0" applyNumberFormat="1" applyFont="1" applyFill="1" applyBorder="1" applyAlignment="1" applyProtection="1">
      <alignment vertical="top" wrapText="1"/>
      <protection/>
    </xf>
    <xf numFmtId="187" fontId="50" fillId="9" borderId="8" xfId="0" applyNumberFormat="1" applyFont="1" applyFill="1" applyBorder="1" applyAlignment="1" applyProtection="1">
      <alignment vertical="top"/>
      <protection/>
    </xf>
    <xf numFmtId="187" fontId="50" fillId="9" borderId="1" xfId="0" applyNumberFormat="1" applyFont="1" applyFill="1" applyBorder="1" applyAlignment="1" applyProtection="1">
      <alignment vertical="top" wrapText="1"/>
      <protection/>
    </xf>
    <xf numFmtId="187" fontId="50" fillId="9" borderId="8" xfId="0" applyNumberFormat="1" applyFont="1" applyFill="1" applyBorder="1" applyAlignment="1" applyProtection="1">
      <alignment vertical="top" wrapText="1"/>
      <protection/>
    </xf>
    <xf numFmtId="187" fontId="51" fillId="9" borderId="1" xfId="0" applyNumberFormat="1" applyFont="1" applyFill="1" applyBorder="1" applyAlignment="1" applyProtection="1" quotePrefix="1">
      <alignment horizontal="left" vertical="top" wrapText="1"/>
      <protection/>
    </xf>
    <xf numFmtId="187" fontId="50" fillId="9" borderId="1" xfId="0" applyNumberFormat="1" applyFont="1" applyFill="1" applyBorder="1" applyAlignment="1" applyProtection="1">
      <alignment/>
      <protection/>
    </xf>
    <xf numFmtId="187" fontId="51" fillId="9" borderId="0" xfId="0" applyNumberFormat="1" applyFont="1" applyFill="1" applyBorder="1" applyAlignment="1" applyProtection="1">
      <alignment vertical="top" wrapText="1"/>
      <protection/>
    </xf>
    <xf numFmtId="187" fontId="50" fillId="9" borderId="2" xfId="0" applyNumberFormat="1" applyFont="1" applyFill="1" applyBorder="1" applyAlignment="1" applyProtection="1" quotePrefix="1">
      <alignment horizontal="left" vertical="top" wrapText="1"/>
      <protection/>
    </xf>
    <xf numFmtId="0" fontId="50" fillId="2" borderId="4" xfId="0" applyFont="1" applyFill="1" applyBorder="1" applyAlignment="1">
      <alignment vertical="top"/>
    </xf>
    <xf numFmtId="0" fontId="50" fillId="2" borderId="4" xfId="0" applyFont="1" applyFill="1" applyBorder="1" applyAlignment="1">
      <alignment vertical="top" wrapText="1"/>
    </xf>
    <xf numFmtId="187" fontId="50" fillId="2" borderId="7" xfId="0" applyNumberFormat="1" applyFont="1" applyFill="1" applyBorder="1" applyAlignment="1" applyProtection="1" quotePrefix="1">
      <alignment horizontal="left" vertical="top" wrapText="1"/>
      <protection/>
    </xf>
    <xf numFmtId="187" fontId="51" fillId="9" borderId="4" xfId="0" applyNumberFormat="1" applyFont="1" applyFill="1" applyBorder="1" applyAlignment="1" applyProtection="1" quotePrefix="1">
      <alignment horizontal="left" vertical="top" wrapText="1"/>
      <protection/>
    </xf>
    <xf numFmtId="187" fontId="52" fillId="2" borderId="0" xfId="0" applyNumberFormat="1" applyFont="1" applyFill="1" applyBorder="1" applyAlignment="1" applyProtection="1">
      <alignment vertical="top"/>
      <protection/>
    </xf>
    <xf numFmtId="0" fontId="50" fillId="2" borderId="0" xfId="0" applyFont="1" applyFill="1" applyAlignment="1">
      <alignment/>
    </xf>
    <xf numFmtId="187" fontId="50" fillId="9" borderId="2" xfId="0" applyNumberFormat="1" applyFont="1" applyFill="1" applyBorder="1" applyAlignment="1" applyProtection="1">
      <alignment horizontal="left" vertical="top" wrapText="1"/>
      <protection/>
    </xf>
    <xf numFmtId="0" fontId="15" fillId="0" borderId="2" xfId="0" applyFont="1" applyBorder="1" applyAlignment="1">
      <alignment wrapText="1"/>
    </xf>
    <xf numFmtId="0" fontId="15" fillId="2" borderId="5" xfId="0" applyFont="1" applyFill="1" applyBorder="1" applyAlignment="1">
      <alignment/>
    </xf>
    <xf numFmtId="187" fontId="15" fillId="9" borderId="4" xfId="0" applyNumberFormat="1" applyFont="1" applyFill="1" applyBorder="1" applyAlignment="1" applyProtection="1">
      <alignment wrapText="1"/>
      <protection/>
    </xf>
    <xf numFmtId="0" fontId="29" fillId="0" borderId="0" xfId="0" applyFont="1" applyAlignment="1">
      <alignment/>
    </xf>
    <xf numFmtId="14" fontId="22" fillId="2" borderId="39" xfId="0" applyNumberFormat="1" applyFont="1" applyFill="1" applyBorder="1" applyAlignment="1">
      <alignment horizontal="left" vertical="center"/>
    </xf>
    <xf numFmtId="14" fontId="22" fillId="2" borderId="40" xfId="0" applyNumberFormat="1" applyFont="1" applyFill="1" applyBorder="1" applyAlignment="1">
      <alignment horizontal="left" vertical="center"/>
    </xf>
    <xf numFmtId="0" fontId="5" fillId="0" borderId="0" xfId="0" applyFont="1" applyAlignment="1">
      <alignment horizontal="left"/>
    </xf>
    <xf numFmtId="14" fontId="22" fillId="2" borderId="15" xfId="0" applyNumberFormat="1" applyFont="1" applyFill="1" applyBorder="1" applyAlignment="1">
      <alignment horizontal="left" vertical="center"/>
    </xf>
    <xf numFmtId="14" fontId="22" fillId="2" borderId="41" xfId="0" applyNumberFormat="1" applyFont="1" applyFill="1" applyBorder="1" applyAlignment="1">
      <alignment horizontal="left" vertical="center"/>
    </xf>
    <xf numFmtId="14" fontId="22" fillId="2" borderId="40" xfId="0" applyNumberFormat="1" applyFont="1" applyFill="1" applyBorder="1" applyAlignment="1" applyProtection="1">
      <alignment horizontal="left" vertical="center"/>
      <protection/>
    </xf>
    <xf numFmtId="0" fontId="8" fillId="2" borderId="0" xfId="0" applyFont="1" applyFill="1" applyAlignment="1" applyProtection="1">
      <alignment vertical="top"/>
      <protection/>
    </xf>
    <xf numFmtId="0" fontId="0" fillId="2" borderId="0" xfId="0" applyFill="1" applyBorder="1" applyAlignment="1" applyProtection="1">
      <alignment horizontal="right" vertical="top"/>
      <protection/>
    </xf>
    <xf numFmtId="0" fontId="1" fillId="2" borderId="0" xfId="0" applyFont="1" applyFill="1" applyBorder="1" applyAlignment="1" applyProtection="1">
      <alignment vertical="top"/>
      <protection/>
    </xf>
    <xf numFmtId="0" fontId="33" fillId="2" borderId="0" xfId="0" applyFont="1" applyFill="1" applyAlignment="1" applyProtection="1">
      <alignment horizontal="right" vertical="top"/>
      <protection/>
    </xf>
    <xf numFmtId="14" fontId="1" fillId="2" borderId="0" xfId="0" applyNumberFormat="1" applyFont="1" applyFill="1" applyBorder="1" applyAlignment="1" applyProtection="1">
      <alignment horizontal="left"/>
      <protection/>
    </xf>
    <xf numFmtId="14" fontId="0" fillId="2" borderId="0" xfId="0" applyNumberFormat="1" applyFill="1" applyAlignment="1" applyProtection="1">
      <alignment vertical="top"/>
      <protection/>
    </xf>
    <xf numFmtId="0" fontId="0" fillId="0" borderId="0" xfId="0" applyFill="1" applyAlignment="1" applyProtection="1">
      <alignment/>
      <protection/>
    </xf>
    <xf numFmtId="1" fontId="1" fillId="2" borderId="0" xfId="0" applyNumberFormat="1" applyFont="1" applyFill="1" applyBorder="1" applyAlignment="1" applyProtection="1">
      <alignment horizontal="center"/>
      <protection/>
    </xf>
    <xf numFmtId="0" fontId="5" fillId="0" borderId="0" xfId="0" applyFont="1" applyFill="1" applyAlignment="1" applyProtection="1">
      <alignment/>
      <protection/>
    </xf>
    <xf numFmtId="187" fontId="0" fillId="9" borderId="2" xfId="0" applyNumberFormat="1" applyFont="1" applyFill="1" applyBorder="1" applyAlignment="1" applyProtection="1" quotePrefix="1">
      <alignment vertical="top" wrapText="1"/>
      <protection/>
    </xf>
    <xf numFmtId="193" fontId="8" fillId="2" borderId="0" xfId="0" applyNumberFormat="1" applyFont="1" applyFill="1" applyAlignment="1" applyProtection="1">
      <alignment horizontal="left" vertical="center"/>
      <protection/>
    </xf>
    <xf numFmtId="0" fontId="33" fillId="2" borderId="0" xfId="0" applyFont="1" applyFill="1" applyAlignment="1" applyProtection="1">
      <alignment horizontal="left" vertical="center"/>
      <protection/>
    </xf>
    <xf numFmtId="0" fontId="1" fillId="2" borderId="0" xfId="0" applyFont="1" applyFill="1" applyBorder="1" applyAlignment="1" applyProtection="1">
      <alignment horizontal="right" vertical="center"/>
      <protection/>
    </xf>
    <xf numFmtId="0" fontId="0" fillId="2" borderId="0" xfId="0" applyFont="1" applyFill="1" applyAlignment="1" applyProtection="1">
      <alignment/>
      <protection/>
    </xf>
    <xf numFmtId="0" fontId="33" fillId="5" borderId="3" xfId="0" applyFont="1" applyFill="1" applyBorder="1" applyAlignment="1" applyProtection="1">
      <alignment vertical="center"/>
      <protection/>
    </xf>
    <xf numFmtId="0" fontId="23" fillId="2" borderId="0" xfId="0" applyFont="1" applyFill="1" applyAlignment="1" applyProtection="1">
      <alignment/>
      <protection/>
    </xf>
    <xf numFmtId="0" fontId="10" fillId="2" borderId="0" xfId="0" applyFont="1" applyFill="1" applyAlignment="1" applyProtection="1">
      <alignment/>
      <protection/>
    </xf>
    <xf numFmtId="0" fontId="10" fillId="2" borderId="0" xfId="0" applyFont="1" applyFill="1" applyAlignment="1" applyProtection="1" quotePrefix="1">
      <alignment horizontal="left"/>
      <protection/>
    </xf>
    <xf numFmtId="3" fontId="0" fillId="2" borderId="1" xfId="0" applyNumberFormat="1" applyFont="1" applyFill="1" applyBorder="1" applyAlignment="1" applyProtection="1">
      <alignment/>
      <protection/>
    </xf>
    <xf numFmtId="0" fontId="0" fillId="2" borderId="0" xfId="0"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1" fillId="2" borderId="0" xfId="0" applyFont="1" applyFill="1" applyAlignment="1" applyProtection="1">
      <alignment horizontal="right"/>
      <protection/>
    </xf>
    <xf numFmtId="0" fontId="0" fillId="2" borderId="0" xfId="0" applyFont="1" applyFill="1" applyAlignment="1" applyProtection="1">
      <alignment horizontal="right"/>
      <protection/>
    </xf>
    <xf numFmtId="0" fontId="1" fillId="2" borderId="0" xfId="0" applyFont="1" applyFill="1" applyAlignment="1" applyProtection="1">
      <alignment horizontal="center"/>
      <protection/>
    </xf>
    <xf numFmtId="0" fontId="0" fillId="2" borderId="0" xfId="0" applyFill="1" applyAlignment="1" applyProtection="1">
      <alignment horizontal="right"/>
      <protection/>
    </xf>
    <xf numFmtId="0" fontId="1" fillId="2" borderId="42"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horizontal="right"/>
      <protection/>
    </xf>
    <xf numFmtId="0" fontId="18" fillId="2" borderId="0" xfId="0" applyFont="1" applyFill="1" applyAlignment="1" applyProtection="1">
      <alignment/>
      <protection/>
    </xf>
    <xf numFmtId="0" fontId="0" fillId="2" borderId="42" xfId="0" applyFill="1" applyBorder="1" applyAlignment="1" applyProtection="1">
      <alignment horizontal="right"/>
      <protection/>
    </xf>
    <xf numFmtId="0" fontId="0" fillId="2" borderId="0" xfId="0" applyFill="1" applyAlignment="1" applyProtection="1">
      <alignment horizontal="center"/>
      <protection/>
    </xf>
    <xf numFmtId="0" fontId="0" fillId="2" borderId="42" xfId="0" applyFill="1" applyBorder="1" applyAlignment="1" applyProtection="1">
      <alignment horizontal="center"/>
      <protection/>
    </xf>
    <xf numFmtId="0" fontId="0" fillId="2" borderId="0" xfId="0" applyFill="1" applyBorder="1" applyAlignment="1" applyProtection="1">
      <alignment horizontal="center"/>
      <protection/>
    </xf>
    <xf numFmtId="199" fontId="18" fillId="3" borderId="2" xfId="0" applyNumberFormat="1" applyFont="1" applyFill="1" applyBorder="1" applyAlignment="1" applyProtection="1">
      <alignment/>
      <protection/>
    </xf>
    <xf numFmtId="199" fontId="0" fillId="7" borderId="43" xfId="0" applyNumberFormat="1" applyFont="1" applyFill="1" applyBorder="1" applyAlignment="1" applyProtection="1">
      <alignment/>
      <protection/>
    </xf>
    <xf numFmtId="199" fontId="18" fillId="3" borderId="3" xfId="0" applyNumberFormat="1" applyFont="1" applyFill="1" applyBorder="1" applyAlignment="1" applyProtection="1">
      <alignment/>
      <protection/>
    </xf>
    <xf numFmtId="199" fontId="0" fillId="7" borderId="44" xfId="0" applyNumberFormat="1" applyFont="1" applyFill="1" applyBorder="1" applyAlignment="1" applyProtection="1">
      <alignment/>
      <protection/>
    </xf>
    <xf numFmtId="199" fontId="18" fillId="3" borderId="7" xfId="0" applyNumberFormat="1" applyFont="1" applyFill="1" applyBorder="1" applyAlignment="1" applyProtection="1">
      <alignment/>
      <protection/>
    </xf>
    <xf numFmtId="199" fontId="18" fillId="3" borderId="4" xfId="0" applyNumberFormat="1" applyFont="1" applyFill="1" applyBorder="1" applyAlignment="1" applyProtection="1">
      <alignment/>
      <protection/>
    </xf>
    <xf numFmtId="199" fontId="1" fillId="7" borderId="45" xfId="0" applyNumberFormat="1" applyFont="1" applyFill="1" applyBorder="1" applyAlignment="1" applyProtection="1">
      <alignment horizontal="right"/>
      <protection/>
    </xf>
    <xf numFmtId="0" fontId="17" fillId="2" borderId="0" xfId="0" applyFont="1" applyFill="1" applyBorder="1" applyAlignment="1" applyProtection="1">
      <alignment/>
      <protection/>
    </xf>
    <xf numFmtId="199" fontId="0" fillId="0" borderId="0" xfId="0" applyNumberFormat="1" applyAlignment="1" applyProtection="1">
      <alignment/>
      <protection/>
    </xf>
    <xf numFmtId="0" fontId="0" fillId="0" borderId="1" xfId="0" applyBorder="1" applyAlignment="1">
      <alignment horizontal="right"/>
    </xf>
    <xf numFmtId="0" fontId="10" fillId="0" borderId="0" xfId="0" applyFont="1" applyAlignment="1" quotePrefix="1">
      <alignment/>
    </xf>
    <xf numFmtId="0" fontId="0" fillId="0" borderId="1" xfId="0" applyBorder="1" applyAlignment="1">
      <alignment horizontal="right" wrapText="1"/>
    </xf>
    <xf numFmtId="3" fontId="0" fillId="7" borderId="2" xfId="0" applyNumberFormat="1" applyFont="1" applyFill="1" applyBorder="1" applyAlignment="1" applyProtection="1">
      <alignment horizontal="right" vertical="top"/>
      <protection/>
    </xf>
    <xf numFmtId="3" fontId="0" fillId="3" borderId="2" xfId="0" applyNumberFormat="1" applyFont="1" applyFill="1" applyBorder="1" applyAlignment="1" applyProtection="1">
      <alignment vertical="top"/>
      <protection/>
    </xf>
    <xf numFmtId="190" fontId="0" fillId="7" borderId="2" xfId="0" applyNumberFormat="1" applyFont="1" applyFill="1" applyBorder="1" applyAlignment="1" applyProtection="1">
      <alignment horizontal="right"/>
      <protection/>
    </xf>
    <xf numFmtId="3" fontId="25" fillId="8" borderId="2" xfId="0" applyNumberFormat="1" applyFont="1" applyFill="1" applyBorder="1" applyAlignment="1" applyProtection="1">
      <alignment vertical="top"/>
      <protection/>
    </xf>
    <xf numFmtId="3" fontId="15" fillId="2" borderId="2" xfId="0" applyNumberFormat="1" applyFont="1" applyFill="1" applyBorder="1" applyAlignment="1" applyProtection="1">
      <alignment vertical="center"/>
      <protection/>
    </xf>
    <xf numFmtId="3" fontId="0" fillId="2" borderId="2" xfId="0" applyNumberFormat="1" applyFont="1" applyFill="1" applyBorder="1" applyAlignment="1" applyProtection="1">
      <alignment vertical="center"/>
      <protection/>
    </xf>
    <xf numFmtId="190" fontId="7" fillId="2" borderId="2" xfId="0" applyNumberFormat="1" applyFont="1" applyFill="1" applyBorder="1" applyAlignment="1" applyProtection="1">
      <alignment vertical="center"/>
      <protection/>
    </xf>
    <xf numFmtId="3" fontId="1" fillId="4" borderId="3" xfId="0" applyNumberFormat="1" applyFont="1" applyFill="1" applyBorder="1" applyAlignment="1" applyProtection="1">
      <alignment vertical="top"/>
      <protection/>
    </xf>
    <xf numFmtId="3" fontId="1" fillId="5" borderId="3" xfId="0" applyNumberFormat="1" applyFont="1" applyFill="1" applyBorder="1" applyAlignment="1" applyProtection="1">
      <alignment vertical="top"/>
      <protection/>
    </xf>
    <xf numFmtId="3" fontId="1" fillId="2" borderId="4" xfId="0" applyNumberFormat="1" applyFont="1" applyFill="1" applyBorder="1" applyAlignment="1" applyProtection="1">
      <alignment vertical="top"/>
      <protection/>
    </xf>
    <xf numFmtId="2" fontId="1" fillId="2" borderId="4" xfId="0" applyNumberFormat="1" applyFont="1" applyFill="1" applyBorder="1" applyAlignment="1" applyProtection="1">
      <alignment vertical="top"/>
      <protection/>
    </xf>
    <xf numFmtId="10" fontId="1" fillId="4" borderId="1" xfId="0" applyNumberFormat="1" applyFont="1" applyFill="1" applyBorder="1" applyAlignment="1" applyProtection="1">
      <alignment vertical="top"/>
      <protection/>
    </xf>
    <xf numFmtId="10" fontId="1" fillId="5" borderId="1" xfId="0" applyNumberFormat="1" applyFont="1" applyFill="1" applyBorder="1" applyAlignment="1" applyProtection="1">
      <alignment vertical="top"/>
      <protection/>
    </xf>
    <xf numFmtId="3" fontId="0" fillId="8" borderId="2" xfId="0" applyNumberFormat="1" applyFill="1" applyBorder="1" applyAlignment="1" applyProtection="1">
      <alignment/>
      <protection/>
    </xf>
    <xf numFmtId="3" fontId="9" fillId="4" borderId="3" xfId="0" applyNumberFormat="1" applyFont="1" applyFill="1" applyBorder="1" applyAlignment="1" applyProtection="1">
      <alignment vertical="top"/>
      <protection/>
    </xf>
    <xf numFmtId="3" fontId="9" fillId="5" borderId="3" xfId="0" applyNumberFormat="1" applyFont="1" applyFill="1" applyBorder="1" applyAlignment="1" applyProtection="1">
      <alignment vertical="top"/>
      <protection/>
    </xf>
    <xf numFmtId="3" fontId="0" fillId="3" borderId="2" xfId="0" applyNumberFormat="1" applyFont="1" applyFill="1" applyBorder="1" applyAlignment="1" applyProtection="1">
      <alignment/>
      <protection/>
    </xf>
    <xf numFmtId="3" fontId="1" fillId="2" borderId="5" xfId="0" applyNumberFormat="1" applyFont="1" applyFill="1" applyBorder="1" applyAlignment="1" applyProtection="1">
      <alignment vertical="top"/>
      <protection/>
    </xf>
    <xf numFmtId="2" fontId="1" fillId="2" borderId="5" xfId="0" applyNumberFormat="1" applyFont="1" applyFill="1" applyBorder="1" applyAlignment="1" applyProtection="1">
      <alignment vertical="top"/>
      <protection/>
    </xf>
    <xf numFmtId="3" fontId="1" fillId="3" borderId="1" xfId="0" applyNumberFormat="1" applyFont="1" applyFill="1" applyBorder="1" applyAlignment="1" applyProtection="1">
      <alignment vertical="top"/>
      <protection/>
    </xf>
    <xf numFmtId="3" fontId="1" fillId="4" borderId="1" xfId="0" applyNumberFormat="1" applyFont="1" applyFill="1" applyBorder="1" applyAlignment="1" applyProtection="1">
      <alignment vertical="top"/>
      <protection/>
    </xf>
    <xf numFmtId="3" fontId="1" fillId="5" borderId="1" xfId="0" applyNumberFormat="1" applyFont="1" applyFill="1" applyBorder="1" applyAlignment="1" applyProtection="1">
      <alignment vertical="top"/>
      <protection/>
    </xf>
    <xf numFmtId="0" fontId="0" fillId="2" borderId="0" xfId="0" applyFill="1" applyAlignment="1" applyProtection="1">
      <alignment horizontal="right" vertical="top"/>
      <protection/>
    </xf>
    <xf numFmtId="0" fontId="1" fillId="2" borderId="0" xfId="0" applyFont="1" applyFill="1" applyAlignment="1" applyProtection="1">
      <alignment vertical="top"/>
      <protection/>
    </xf>
    <xf numFmtId="0" fontId="0" fillId="2" borderId="0" xfId="0" applyFont="1" applyFill="1" applyAlignment="1" applyProtection="1">
      <alignment horizontal="center" vertical="top"/>
      <protection/>
    </xf>
    <xf numFmtId="44" fontId="1" fillId="3" borderId="0" xfId="22" applyFont="1" applyFill="1" applyAlignment="1" applyProtection="1">
      <alignment horizontal="left" vertical="top"/>
      <protection/>
    </xf>
    <xf numFmtId="44" fontId="1" fillId="3" borderId="0" xfId="22" applyFont="1" applyFill="1" applyAlignment="1" applyProtection="1">
      <alignment horizontal="center" vertical="top"/>
      <protection/>
    </xf>
    <xf numFmtId="0" fontId="0" fillId="3" borderId="0" xfId="0" applyFill="1" applyAlignment="1" applyProtection="1" quotePrefix="1">
      <alignment horizontal="right" vertical="top"/>
      <protection/>
    </xf>
    <xf numFmtId="44" fontId="1" fillId="4" borderId="0" xfId="22" applyFont="1" applyFill="1" applyAlignment="1" applyProtection="1">
      <alignment horizontal="left" vertical="top"/>
      <protection/>
    </xf>
    <xf numFmtId="44" fontId="1" fillId="4" borderId="0" xfId="22" applyFont="1" applyFill="1" applyAlignment="1" applyProtection="1">
      <alignment horizontal="center" vertical="top"/>
      <protection/>
    </xf>
    <xf numFmtId="0" fontId="0" fillId="4" borderId="0" xfId="0" applyFill="1" applyAlignment="1" applyProtection="1" quotePrefix="1">
      <alignment horizontal="right" vertical="top"/>
      <protection/>
    </xf>
    <xf numFmtId="44" fontId="1" fillId="5" borderId="0" xfId="22" applyFont="1" applyFill="1" applyAlignment="1" applyProtection="1">
      <alignment horizontal="left" vertical="top"/>
      <protection/>
    </xf>
    <xf numFmtId="44" fontId="1" fillId="5" borderId="0" xfId="22" applyFont="1" applyFill="1" applyAlignment="1" applyProtection="1">
      <alignment horizontal="center" vertical="top"/>
      <protection/>
    </xf>
    <xf numFmtId="0" fontId="0" fillId="5" borderId="0" xfId="0" applyFill="1" applyAlignment="1" applyProtection="1" quotePrefix="1">
      <alignment horizontal="right" vertical="top"/>
      <protection/>
    </xf>
    <xf numFmtId="44" fontId="23" fillId="3" borderId="0" xfId="22" applyFont="1" applyFill="1" applyAlignment="1" applyProtection="1">
      <alignment horizontal="left" vertical="top"/>
      <protection/>
    </xf>
    <xf numFmtId="44" fontId="23" fillId="4" borderId="0" xfId="22" applyFont="1" applyFill="1" applyAlignment="1" applyProtection="1">
      <alignment horizontal="left" vertical="top"/>
      <protection/>
    </xf>
    <xf numFmtId="44" fontId="23" fillId="4" borderId="0" xfId="22" applyFont="1" applyFill="1" applyAlignment="1" applyProtection="1">
      <alignment horizontal="center" vertical="top"/>
      <protection/>
    </xf>
    <xf numFmtId="44" fontId="23" fillId="5" borderId="0" xfId="22" applyFont="1" applyFill="1" applyAlignment="1" applyProtection="1">
      <alignment horizontal="left" vertical="top"/>
      <protection/>
    </xf>
    <xf numFmtId="0" fontId="1" fillId="3" borderId="0" xfId="0" applyFont="1" applyFill="1" applyAlignment="1" applyProtection="1">
      <alignment horizontal="right" vertical="top"/>
      <protection/>
    </xf>
    <xf numFmtId="0" fontId="1" fillId="4" borderId="0" xfId="0" applyFont="1" applyFill="1" applyAlignment="1" applyProtection="1">
      <alignment horizontal="right" vertical="top"/>
      <protection/>
    </xf>
    <xf numFmtId="0" fontId="1" fillId="5" borderId="0" xfId="0" applyFont="1" applyFill="1" applyAlignment="1" applyProtection="1">
      <alignment horizontal="right" vertical="top"/>
      <protection/>
    </xf>
    <xf numFmtId="3" fontId="1" fillId="3" borderId="2" xfId="0" applyNumberFormat="1" applyFont="1" applyFill="1" applyBorder="1" applyAlignment="1" applyProtection="1">
      <alignment/>
      <protection/>
    </xf>
    <xf numFmtId="3" fontId="1" fillId="4" borderId="2" xfId="0" applyNumberFormat="1" applyFont="1" applyFill="1" applyBorder="1" applyAlignment="1" applyProtection="1">
      <alignment/>
      <protection/>
    </xf>
    <xf numFmtId="3" fontId="1" fillId="5" borderId="2" xfId="0" applyNumberFormat="1" applyFont="1" applyFill="1" applyBorder="1" applyAlignment="1" applyProtection="1">
      <alignment/>
      <protection/>
    </xf>
    <xf numFmtId="3" fontId="1" fillId="2" borderId="5" xfId="0" applyNumberFormat="1" applyFont="1" applyFill="1" applyBorder="1" applyAlignment="1" applyProtection="1">
      <alignment/>
      <protection/>
    </xf>
    <xf numFmtId="2" fontId="1" fillId="2" borderId="5" xfId="0" applyNumberFormat="1" applyFont="1" applyFill="1" applyBorder="1" applyAlignment="1" applyProtection="1">
      <alignment/>
      <protection/>
    </xf>
    <xf numFmtId="0" fontId="0" fillId="0" borderId="1" xfId="0" applyBorder="1" applyAlignment="1" applyProtection="1">
      <alignment vertical="top"/>
      <protection/>
    </xf>
    <xf numFmtId="3" fontId="0" fillId="2" borderId="1" xfId="0" applyNumberFormat="1" applyFont="1" applyFill="1" applyBorder="1" applyAlignment="1" applyProtection="1">
      <alignment vertical="top"/>
      <protection/>
    </xf>
    <xf numFmtId="2" fontId="0" fillId="2" borderId="10" xfId="0" applyNumberFormat="1" applyFont="1" applyFill="1" applyBorder="1" applyAlignment="1" applyProtection="1">
      <alignment vertical="top"/>
      <protection/>
    </xf>
    <xf numFmtId="3" fontId="0" fillId="4" borderId="2" xfId="0" applyNumberFormat="1" applyFont="1" applyFill="1" applyBorder="1" applyAlignment="1" applyProtection="1">
      <alignment vertical="top"/>
      <protection/>
    </xf>
    <xf numFmtId="3" fontId="0" fillId="5" borderId="2" xfId="0" applyNumberFormat="1" applyFont="1" applyFill="1" applyBorder="1" applyAlignment="1" applyProtection="1">
      <alignment vertical="top"/>
      <protection/>
    </xf>
    <xf numFmtId="189" fontId="0" fillId="4" borderId="2" xfId="0" applyNumberFormat="1" applyFont="1" applyFill="1" applyBorder="1" applyAlignment="1" applyProtection="1">
      <alignment vertical="top"/>
      <protection/>
    </xf>
    <xf numFmtId="189" fontId="0" fillId="2" borderId="2" xfId="0" applyNumberFormat="1" applyFont="1" applyFill="1" applyBorder="1" applyAlignment="1" applyProtection="1">
      <alignment vertical="top"/>
      <protection/>
    </xf>
    <xf numFmtId="3" fontId="0" fillId="3" borderId="4" xfId="0" applyNumberFormat="1" applyFont="1" applyFill="1" applyBorder="1" applyAlignment="1" applyProtection="1">
      <alignment vertical="top"/>
      <protection/>
    </xf>
    <xf numFmtId="3" fontId="0" fillId="4" borderId="4" xfId="0" applyNumberFormat="1" applyFont="1" applyFill="1" applyBorder="1" applyAlignment="1" applyProtection="1">
      <alignment vertical="top"/>
      <protection/>
    </xf>
    <xf numFmtId="3" fontId="0" fillId="5" borderId="4" xfId="0" applyNumberFormat="1" applyFont="1" applyFill="1" applyBorder="1" applyAlignment="1" applyProtection="1">
      <alignment vertical="top"/>
      <protection/>
    </xf>
    <xf numFmtId="2" fontId="0" fillId="2" borderId="2" xfId="0" applyNumberFormat="1" applyFont="1" applyFill="1" applyBorder="1" applyAlignment="1" applyProtection="1">
      <alignment vertical="top"/>
      <protection/>
    </xf>
    <xf numFmtId="3" fontId="1" fillId="3" borderId="1" xfId="0" applyNumberFormat="1" applyFont="1" applyFill="1" applyBorder="1" applyAlignment="1" applyProtection="1">
      <alignment/>
      <protection/>
    </xf>
    <xf numFmtId="3" fontId="1" fillId="4" borderId="1" xfId="0" applyNumberFormat="1" applyFont="1" applyFill="1" applyBorder="1" applyAlignment="1" applyProtection="1">
      <alignment/>
      <protection/>
    </xf>
    <xf numFmtId="3" fontId="1" fillId="5" borderId="1" xfId="0" applyNumberFormat="1" applyFont="1" applyFill="1" applyBorder="1" applyAlignment="1" applyProtection="1">
      <alignment/>
      <protection/>
    </xf>
    <xf numFmtId="3" fontId="22" fillId="0" borderId="12" xfId="0" applyNumberFormat="1" applyFont="1" applyFill="1" applyBorder="1" applyAlignment="1">
      <alignment horizontal="center" vertical="top"/>
    </xf>
    <xf numFmtId="3" fontId="22" fillId="0" borderId="13" xfId="0" applyNumberFormat="1" applyFont="1" applyFill="1" applyBorder="1" applyAlignment="1">
      <alignment horizontal="center" vertical="top"/>
    </xf>
    <xf numFmtId="3" fontId="0" fillId="3" borderId="8" xfId="0" applyNumberFormat="1" applyFont="1" applyFill="1" applyBorder="1" applyAlignment="1" applyProtection="1">
      <alignment vertical="top"/>
      <protection/>
    </xf>
    <xf numFmtId="3" fontId="0" fillId="4" borderId="8" xfId="0" applyNumberFormat="1" applyFont="1" applyFill="1" applyBorder="1" applyAlignment="1" applyProtection="1">
      <alignment vertical="top"/>
      <protection/>
    </xf>
    <xf numFmtId="3" fontId="0" fillId="5" borderId="8" xfId="0" applyNumberFormat="1" applyFont="1" applyFill="1" applyBorder="1" applyAlignment="1" applyProtection="1">
      <alignment vertical="top"/>
      <protection/>
    </xf>
    <xf numFmtId="3" fontId="0" fillId="3" borderId="1" xfId="0" applyNumberFormat="1" applyFont="1" applyFill="1" applyBorder="1" applyAlignment="1" applyProtection="1">
      <alignment/>
      <protection/>
    </xf>
    <xf numFmtId="3" fontId="0" fillId="4" borderId="1" xfId="0" applyNumberFormat="1" applyFont="1" applyFill="1" applyBorder="1" applyAlignment="1" applyProtection="1">
      <alignment/>
      <protection/>
    </xf>
    <xf numFmtId="3" fontId="0" fillId="5" borderId="1" xfId="0" applyNumberFormat="1" applyFont="1" applyFill="1" applyBorder="1" applyAlignment="1" applyProtection="1">
      <alignment/>
      <protection/>
    </xf>
    <xf numFmtId="3" fontId="0" fillId="3" borderId="8" xfId="0" applyNumberFormat="1" applyFont="1" applyFill="1" applyBorder="1" applyAlignment="1" applyProtection="1">
      <alignment/>
      <protection/>
    </xf>
    <xf numFmtId="3" fontId="0" fillId="4" borderId="8" xfId="0" applyNumberFormat="1" applyFont="1" applyFill="1" applyBorder="1" applyAlignment="1" applyProtection="1">
      <alignment/>
      <protection/>
    </xf>
    <xf numFmtId="3" fontId="0" fillId="5" borderId="8" xfId="0" applyNumberFormat="1" applyFont="1" applyFill="1" applyBorder="1" applyAlignment="1" applyProtection="1">
      <alignment/>
      <protection/>
    </xf>
    <xf numFmtId="3" fontId="0" fillId="3" borderId="3" xfId="0" applyNumberFormat="1" applyFont="1" applyFill="1" applyBorder="1" applyAlignment="1" applyProtection="1">
      <alignment/>
      <protection/>
    </xf>
    <xf numFmtId="3" fontId="0" fillId="4" borderId="3" xfId="0" applyNumberFormat="1" applyFont="1" applyFill="1" applyBorder="1" applyAlignment="1" applyProtection="1">
      <alignment/>
      <protection/>
    </xf>
    <xf numFmtId="189" fontId="0" fillId="2" borderId="7" xfId="0" applyNumberFormat="1" applyFont="1" applyFill="1" applyBorder="1" applyAlignment="1" applyProtection="1">
      <alignment/>
      <protection/>
    </xf>
    <xf numFmtId="3" fontId="0" fillId="5" borderId="2" xfId="0" applyNumberFormat="1" applyFont="1" applyFill="1" applyBorder="1" applyAlignment="1" applyProtection="1">
      <alignment/>
      <protection/>
    </xf>
    <xf numFmtId="3" fontId="0" fillId="3" borderId="1" xfId="0" applyNumberFormat="1" applyFont="1" applyFill="1" applyBorder="1" applyAlignment="1" applyProtection="1">
      <alignment vertical="top"/>
      <protection/>
    </xf>
    <xf numFmtId="3" fontId="0" fillId="4" borderId="1" xfId="0" applyNumberFormat="1" applyFont="1" applyFill="1" applyBorder="1" applyAlignment="1" applyProtection="1">
      <alignment vertical="top"/>
      <protection/>
    </xf>
    <xf numFmtId="3" fontId="0" fillId="5" borderId="1" xfId="0" applyNumberFormat="1" applyFont="1" applyFill="1" applyBorder="1" applyAlignment="1" applyProtection="1">
      <alignment vertical="top"/>
      <protection/>
    </xf>
    <xf numFmtId="3" fontId="0" fillId="7" borderId="1"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10" fontId="2" fillId="11" borderId="11" xfId="0" applyNumberFormat="1" applyFont="1" applyFill="1" applyBorder="1" applyAlignment="1" applyProtection="1">
      <alignment horizontal="center" vertical="center" wrapText="1"/>
      <protection/>
    </xf>
    <xf numFmtId="10" fontId="2" fillId="11" borderId="12" xfId="0" applyNumberFormat="1" applyFont="1" applyFill="1" applyBorder="1" applyAlignment="1" applyProtection="1">
      <alignment horizontal="center" vertical="center" wrapText="1"/>
      <protection/>
    </xf>
    <xf numFmtId="3" fontId="2" fillId="22" borderId="12" xfId="0" applyNumberFormat="1" applyFont="1" applyFill="1" applyBorder="1" applyAlignment="1" applyProtection="1">
      <alignment horizontal="center" vertical="top"/>
      <protection/>
    </xf>
    <xf numFmtId="2" fontId="2" fillId="22" borderId="13" xfId="0" applyNumberFormat="1" applyFont="1" applyFill="1" applyBorder="1" applyAlignment="1" applyProtection="1">
      <alignment horizontal="center" vertical="top"/>
      <protection/>
    </xf>
    <xf numFmtId="3" fontId="1" fillId="6" borderId="1" xfId="0" applyNumberFormat="1" applyFont="1" applyFill="1" applyBorder="1" applyAlignment="1" applyProtection="1">
      <alignment/>
      <protection/>
    </xf>
    <xf numFmtId="3" fontId="0" fillId="6" borderId="2" xfId="0" applyNumberFormat="1" applyFont="1" applyFill="1" applyBorder="1" applyAlignment="1" applyProtection="1">
      <alignment/>
      <protection/>
    </xf>
    <xf numFmtId="3" fontId="0" fillId="4" borderId="2" xfId="0" applyNumberFormat="1" applyFont="1" applyFill="1" applyBorder="1" applyAlignment="1" applyProtection="1">
      <alignment/>
      <protection/>
    </xf>
    <xf numFmtId="3" fontId="0" fillId="6" borderId="3" xfId="0" applyNumberFormat="1" applyFont="1" applyFill="1" applyBorder="1" applyAlignment="1" applyProtection="1">
      <alignment/>
      <protection/>
    </xf>
    <xf numFmtId="3" fontId="0" fillId="5" borderId="3" xfId="0" applyNumberFormat="1" applyFont="1" applyFill="1" applyBorder="1" applyAlignment="1" applyProtection="1">
      <alignment/>
      <protection/>
    </xf>
    <xf numFmtId="191" fontId="1" fillId="3" borderId="1" xfId="0" applyNumberFormat="1" applyFont="1" applyFill="1" applyBorder="1" applyAlignment="1" applyProtection="1">
      <alignment/>
      <protection/>
    </xf>
    <xf numFmtId="191" fontId="1" fillId="4" borderId="1" xfId="0" applyNumberFormat="1" applyFont="1" applyFill="1" applyBorder="1" applyAlignment="1" applyProtection="1">
      <alignment/>
      <protection/>
    </xf>
    <xf numFmtId="191" fontId="1" fillId="5" borderId="1" xfId="0" applyNumberFormat="1" applyFont="1" applyFill="1" applyBorder="1" applyAlignment="1" applyProtection="1">
      <alignment/>
      <protection/>
    </xf>
    <xf numFmtId="3" fontId="0" fillId="7" borderId="4" xfId="0" applyNumberFormat="1" applyFont="1" applyFill="1" applyBorder="1" applyAlignment="1" applyProtection="1">
      <alignment horizontal="right" vertical="top"/>
      <protection/>
    </xf>
    <xf numFmtId="191" fontId="1" fillId="4" borderId="46" xfId="0" applyNumberFormat="1" applyFont="1" applyFill="1" applyBorder="1" applyAlignment="1" applyProtection="1">
      <alignment/>
      <protection/>
    </xf>
    <xf numFmtId="191" fontId="1" fillId="5" borderId="46" xfId="0" applyNumberFormat="1" applyFont="1" applyFill="1" applyBorder="1" applyAlignment="1" applyProtection="1">
      <alignment/>
      <protection/>
    </xf>
    <xf numFmtId="3" fontId="0" fillId="7" borderId="4" xfId="0" applyNumberFormat="1" applyFont="1" applyFill="1" applyBorder="1" applyAlignment="1" applyProtection="1">
      <alignment horizontal="right"/>
      <protection/>
    </xf>
    <xf numFmtId="198" fontId="1" fillId="3" borderId="1" xfId="0" applyNumberFormat="1" applyFont="1" applyFill="1" applyBorder="1" applyAlignment="1" applyProtection="1">
      <alignment/>
      <protection/>
    </xf>
    <xf numFmtId="198" fontId="1" fillId="4" borderId="1" xfId="0" applyNumberFormat="1" applyFont="1" applyFill="1" applyBorder="1" applyAlignment="1" applyProtection="1">
      <alignment/>
      <protection/>
    </xf>
    <xf numFmtId="198" fontId="1" fillId="5" borderId="1" xfId="0" applyNumberFormat="1" applyFont="1" applyFill="1" applyBorder="1" applyAlignment="1" applyProtection="1">
      <alignment/>
      <protection/>
    </xf>
    <xf numFmtId="3" fontId="0" fillId="8" borderId="3" xfId="0" applyNumberFormat="1" applyFill="1" applyBorder="1" applyAlignment="1" applyProtection="1">
      <alignment/>
      <protection/>
    </xf>
    <xf numFmtId="2" fontId="1" fillId="2" borderId="7" xfId="0" applyNumberFormat="1" applyFont="1" applyFill="1" applyBorder="1" applyAlignment="1" applyProtection="1">
      <alignment vertical="top"/>
      <protection/>
    </xf>
    <xf numFmtId="3" fontId="1" fillId="2" borderId="7" xfId="0" applyNumberFormat="1" applyFont="1" applyFill="1" applyBorder="1" applyAlignment="1" applyProtection="1">
      <alignment vertical="top"/>
      <protection/>
    </xf>
    <xf numFmtId="3" fontId="0" fillId="2" borderId="7" xfId="0" applyNumberFormat="1" applyFont="1" applyFill="1" applyBorder="1" applyAlignment="1" applyProtection="1">
      <alignment vertical="top"/>
      <protection/>
    </xf>
    <xf numFmtId="3" fontId="0" fillId="7" borderId="2" xfId="0" applyNumberFormat="1" applyFont="1" applyFill="1" applyBorder="1" applyAlignment="1" applyProtection="1">
      <alignment horizontal="right"/>
      <protection/>
    </xf>
    <xf numFmtId="3" fontId="0" fillId="7" borderId="3" xfId="0" applyNumberFormat="1" applyFont="1" applyFill="1" applyBorder="1" applyAlignment="1" applyProtection="1">
      <alignment horizontal="right"/>
      <protection/>
    </xf>
    <xf numFmtId="3" fontId="0" fillId="8" borderId="1" xfId="0" applyNumberFormat="1" applyFill="1" applyBorder="1" applyAlignment="1" applyProtection="1">
      <alignment/>
      <protection/>
    </xf>
    <xf numFmtId="188" fontId="1" fillId="3" borderId="1" xfId="0" applyNumberFormat="1" applyFont="1" applyFill="1" applyBorder="1" applyAlignment="1" applyProtection="1">
      <alignment/>
      <protection/>
    </xf>
    <xf numFmtId="3" fontId="0" fillId="8" borderId="4" xfId="0" applyNumberFormat="1" applyFill="1" applyBorder="1" applyAlignment="1" applyProtection="1">
      <alignment/>
      <protection/>
    </xf>
    <xf numFmtId="3" fontId="1" fillId="4" borderId="4" xfId="0" applyNumberFormat="1" applyFont="1" applyFill="1" applyBorder="1" applyAlignment="1" applyProtection="1">
      <alignment horizontal="right"/>
      <protection/>
    </xf>
    <xf numFmtId="3" fontId="1" fillId="5" borderId="4" xfId="0" applyNumberFormat="1" applyFont="1" applyFill="1" applyBorder="1" applyAlignment="1" applyProtection="1">
      <alignment horizontal="right"/>
      <protection/>
    </xf>
    <xf numFmtId="0" fontId="10" fillId="0" borderId="0" xfId="0" applyFont="1" applyAlignment="1">
      <alignment horizontal="right"/>
    </xf>
    <xf numFmtId="187" fontId="56" fillId="9" borderId="0" xfId="0" applyNumberFormat="1" applyFont="1" applyFill="1" applyBorder="1" applyAlignment="1" applyProtection="1">
      <alignment vertical="top"/>
      <protection/>
    </xf>
    <xf numFmtId="3" fontId="0" fillId="3" borderId="3" xfId="0" applyNumberFormat="1" applyFont="1" applyFill="1" applyBorder="1" applyAlignment="1" applyProtection="1">
      <alignment horizontal="right" vertical="top"/>
      <protection/>
    </xf>
    <xf numFmtId="0" fontId="15" fillId="2" borderId="0" xfId="0" applyFont="1" applyFill="1" applyAlignment="1">
      <alignment horizontal="right" vertical="top"/>
    </xf>
    <xf numFmtId="0" fontId="20" fillId="2" borderId="2" xfId="0" applyFont="1" applyFill="1" applyBorder="1" applyAlignment="1">
      <alignment/>
    </xf>
    <xf numFmtId="0" fontId="20" fillId="2" borderId="2" xfId="0" applyFont="1" applyFill="1" applyBorder="1" applyAlignment="1">
      <alignment wrapText="1"/>
    </xf>
    <xf numFmtId="0" fontId="40" fillId="2" borderId="39" xfId="0" applyFont="1" applyFill="1" applyBorder="1" applyAlignment="1" applyProtection="1">
      <alignment vertical="center"/>
      <protection locked="0"/>
    </xf>
    <xf numFmtId="0" fontId="42" fillId="2" borderId="39" xfId="18" applyFont="1" applyFill="1" applyBorder="1" applyAlignment="1" applyProtection="1">
      <alignment vertical="center"/>
      <protection locked="0"/>
    </xf>
    <xf numFmtId="0" fontId="12" fillId="2" borderId="0" xfId="0" applyFont="1" applyFill="1" applyAlignment="1" applyProtection="1">
      <alignment/>
      <protection locked="0"/>
    </xf>
    <xf numFmtId="190" fontId="26" fillId="8" borderId="2" xfId="0" applyNumberFormat="1" applyFont="1" applyFill="1" applyBorder="1" applyAlignment="1" applyProtection="1">
      <alignment/>
      <protection locked="0"/>
    </xf>
    <xf numFmtId="202" fontId="15" fillId="2" borderId="3" xfId="0" applyNumberFormat="1" applyFont="1" applyFill="1" applyBorder="1" applyAlignment="1" applyProtection="1">
      <alignment horizontal="left" vertical="center"/>
      <protection locked="0"/>
    </xf>
    <xf numFmtId="9" fontId="2" fillId="10" borderId="11" xfId="0" applyNumberFormat="1" applyFont="1" applyFill="1" applyBorder="1" applyAlignment="1" applyProtection="1">
      <alignment horizontal="center" vertical="top"/>
      <protection locked="0"/>
    </xf>
    <xf numFmtId="9" fontId="2" fillId="10" borderId="12" xfId="0" applyNumberFormat="1" applyFont="1" applyFill="1" applyBorder="1" applyAlignment="1" applyProtection="1">
      <alignment horizontal="center" vertical="top"/>
      <protection locked="0"/>
    </xf>
    <xf numFmtId="9" fontId="2" fillId="10" borderId="13" xfId="0" applyNumberFormat="1" applyFont="1" applyFill="1" applyBorder="1" applyAlignment="1" applyProtection="1">
      <alignment horizontal="center" vertical="top"/>
      <protection locked="0"/>
    </xf>
    <xf numFmtId="190" fontId="7" fillId="4" borderId="15" xfId="0" applyNumberFormat="1" applyFont="1" applyFill="1" applyBorder="1" applyAlignment="1" applyProtection="1">
      <alignment/>
      <protection locked="0"/>
    </xf>
    <xf numFmtId="190" fontId="7" fillId="5" borderId="47" xfId="0" applyNumberFormat="1" applyFont="1" applyFill="1" applyBorder="1" applyAlignment="1" applyProtection="1">
      <alignment/>
      <protection locked="0"/>
    </xf>
    <xf numFmtId="190" fontId="7" fillId="4" borderId="3" xfId="0" applyNumberFormat="1" applyFont="1" applyFill="1" applyBorder="1" applyAlignment="1" applyProtection="1">
      <alignment/>
      <protection locked="0"/>
    </xf>
    <xf numFmtId="0" fontId="0" fillId="0" borderId="2" xfId="0" applyBorder="1" applyAlignment="1" applyProtection="1">
      <alignment/>
      <protection locked="0"/>
    </xf>
    <xf numFmtId="190" fontId="55" fillId="5" borderId="2" xfId="0" applyNumberFormat="1" applyFont="1" applyFill="1" applyBorder="1" applyAlignment="1" applyProtection="1">
      <alignment vertical="center"/>
      <protection locked="0"/>
    </xf>
    <xf numFmtId="0" fontId="0" fillId="0" borderId="3" xfId="0" applyBorder="1" applyAlignment="1" applyProtection="1">
      <alignment/>
      <protection locked="0"/>
    </xf>
    <xf numFmtId="190" fontId="55" fillId="5" borderId="3" xfId="0" applyNumberFormat="1" applyFont="1" applyFill="1" applyBorder="1" applyAlignment="1" applyProtection="1">
      <alignment vertical="center"/>
      <protection locked="0"/>
    </xf>
    <xf numFmtId="199" fontId="33" fillId="5" borderId="2" xfId="0" applyNumberFormat="1" applyFont="1" applyFill="1" applyBorder="1" applyAlignment="1" applyProtection="1">
      <alignment/>
      <protection locked="0"/>
    </xf>
    <xf numFmtId="199" fontId="33" fillId="5" borderId="3" xfId="0" applyNumberFormat="1" applyFont="1" applyFill="1" applyBorder="1" applyAlignment="1" applyProtection="1">
      <alignment/>
      <protection locked="0"/>
    </xf>
    <xf numFmtId="199" fontId="33" fillId="5" borderId="44" xfId="0" applyNumberFormat="1" applyFont="1" applyFill="1" applyBorder="1" applyAlignment="1" applyProtection="1">
      <alignment/>
      <protection locked="0"/>
    </xf>
    <xf numFmtId="0" fontId="1" fillId="0" borderId="0" xfId="0" applyFont="1" applyFill="1" applyAlignment="1">
      <alignment/>
    </xf>
    <xf numFmtId="203" fontId="1" fillId="2" borderId="34" xfId="0" applyNumberFormat="1" applyFont="1" applyFill="1" applyBorder="1" applyAlignment="1" applyProtection="1">
      <alignment horizontal="center" vertical="center"/>
      <protection locked="0"/>
    </xf>
    <xf numFmtId="44" fontId="1" fillId="3" borderId="0" xfId="22" applyFont="1" applyFill="1" applyAlignment="1">
      <alignment horizontal="center"/>
    </xf>
    <xf numFmtId="44" fontId="1" fillId="4" borderId="0" xfId="22" applyFont="1" applyFill="1" applyAlignment="1">
      <alignment horizontal="center"/>
    </xf>
    <xf numFmtId="44" fontId="1" fillId="5" borderId="0" xfId="22" applyFont="1" applyFill="1" applyAlignment="1">
      <alignment horizontal="center"/>
    </xf>
    <xf numFmtId="0" fontId="10" fillId="0" borderId="42" xfId="0" applyFont="1" applyFill="1" applyBorder="1" applyAlignment="1">
      <alignment vertical="center" wrapText="1"/>
    </xf>
    <xf numFmtId="0" fontId="0" fillId="0" borderId="0" xfId="0" applyFill="1" applyAlignment="1">
      <alignment vertical="center"/>
    </xf>
    <xf numFmtId="190" fontId="33" fillId="5" borderId="2" xfId="0" applyNumberFormat="1" applyFont="1" applyFill="1" applyBorder="1" applyAlignment="1" applyProtection="1">
      <alignment/>
      <protection locked="0"/>
    </xf>
    <xf numFmtId="0" fontId="0" fillId="0" borderId="2" xfId="0" applyBorder="1" applyAlignment="1" applyProtection="1">
      <alignment/>
      <protection locked="0"/>
    </xf>
    <xf numFmtId="0" fontId="1" fillId="2" borderId="1" xfId="0" applyFont="1" applyFill="1" applyBorder="1" applyAlignment="1" applyProtection="1">
      <alignment horizontal="center"/>
      <protection/>
    </xf>
    <xf numFmtId="0" fontId="1" fillId="2" borderId="17" xfId="0" applyFont="1" applyFill="1" applyBorder="1" applyAlignment="1" applyProtection="1">
      <alignment horizontal="center"/>
      <protection/>
    </xf>
  </cellXfs>
  <cellStyles count="9">
    <cellStyle name="Normal" xfId="0"/>
    <cellStyle name="Followed Hyperlink" xfId="15"/>
    <cellStyle name="Comma" xfId="16"/>
    <cellStyle name="Comma [0]" xfId="17"/>
    <cellStyle name="Hyperlink" xfId="18"/>
    <cellStyle name="Percent" xfId="19"/>
    <cellStyle name="Currency" xfId="20"/>
    <cellStyle name="Currency [0]" xfId="21"/>
    <cellStyle name="Währung_Betriebsrechnung_Vorschlag Gliederung_V19_leer_06-02-2006" xfId="22"/>
  </cellStyles>
  <dxfs count="10">
    <dxf>
      <font>
        <b/>
        <i val="0"/>
        <color rgb="FFFF0000"/>
      </font>
      <border/>
    </dxf>
    <dxf>
      <fill>
        <patternFill>
          <bgColor rgb="FFAFEAFD"/>
        </patternFill>
      </fill>
      <border/>
    </dxf>
    <dxf>
      <fill>
        <patternFill>
          <bgColor rgb="FFFFCC99"/>
        </patternFill>
      </fill>
      <border/>
    </dxf>
    <dxf>
      <font>
        <color rgb="FFC0C0C0"/>
      </font>
      <border/>
    </dxf>
    <dxf>
      <font>
        <b/>
        <i val="0"/>
        <color rgb="FFFFFFFF"/>
      </font>
      <fill>
        <patternFill>
          <bgColor rgb="FFFF0000"/>
        </patternFill>
      </fill>
      <border/>
    </dxf>
    <dxf>
      <font>
        <color rgb="FFFFFFFF"/>
      </font>
      <fill>
        <patternFill>
          <bgColor rgb="FFFF0000"/>
        </patternFill>
      </fill>
      <border/>
    </dxf>
    <dxf>
      <font>
        <color rgb="FFFFFFFF"/>
      </font>
      <fill>
        <patternFill>
          <bgColor rgb="FF008000"/>
        </patternFill>
      </fill>
      <border/>
    </dxf>
    <dxf>
      <font>
        <b/>
        <i val="0"/>
        <color rgb="FFFFFFFF"/>
      </font>
      <fill>
        <patternFill>
          <bgColor rgb="FF008000"/>
        </patternFill>
      </fill>
      <border/>
    </dxf>
    <dxf>
      <font>
        <b/>
        <i val="0"/>
        <color rgb="FFC0C0C0"/>
      </font>
      <fill>
        <patternFill>
          <bgColor rgb="FF808080"/>
        </patternFill>
      </fill>
      <border/>
    </dxf>
    <dxf>
      <font>
        <color rgb="FF008080"/>
      </font>
      <fill>
        <patternFill>
          <bgColor rgb="FF0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69FF6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EAFD"/>
      <rgbColor rgb="00BCFAAE"/>
      <rgbColor rgb="00FFFF99"/>
      <rgbColor rgb="0099CCFF"/>
      <rgbColor rgb="00FFB1D8"/>
      <rgbColor rgb="00D8B1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6</xdr:col>
      <xdr:colOff>0</xdr:colOff>
      <xdr:row>3</xdr:row>
      <xdr:rowOff>0</xdr:rowOff>
    </xdr:to>
    <xdr:pic>
      <xdr:nvPicPr>
        <xdr:cNvPr id="1" name="BildWerkzeug"/>
        <xdr:cNvPicPr preferRelativeResize="1">
          <a:picLocks noChangeAspect="1"/>
        </xdr:cNvPicPr>
      </xdr:nvPicPr>
      <xdr:blipFill>
        <a:blip r:embed="rId1"/>
        <a:stretch>
          <a:fillRect/>
        </a:stretch>
      </xdr:blipFill>
      <xdr:spPr>
        <a:xfrm>
          <a:off x="1114425" y="314325"/>
          <a:ext cx="276225" cy="247650"/>
        </a:xfrm>
        <a:prstGeom prst="rect">
          <a:avLst/>
        </a:prstGeom>
        <a:noFill/>
        <a:ln w="1" cmpd="sng">
          <a:noFill/>
        </a:ln>
      </xdr:spPr>
    </xdr:pic>
    <xdr:clientData/>
  </xdr:twoCellAnchor>
  <xdr:twoCellAnchor editAs="oneCell">
    <xdr:from>
      <xdr:col>1</xdr:col>
      <xdr:colOff>9525</xdr:colOff>
      <xdr:row>2</xdr:row>
      <xdr:rowOff>0</xdr:rowOff>
    </xdr:from>
    <xdr:to>
      <xdr:col>1</xdr:col>
      <xdr:colOff>276225</xdr:colOff>
      <xdr:row>3</xdr:row>
      <xdr:rowOff>0</xdr:rowOff>
    </xdr:to>
    <xdr:pic>
      <xdr:nvPicPr>
        <xdr:cNvPr id="2" name="BildKonzKreise"/>
        <xdr:cNvPicPr preferRelativeResize="1">
          <a:picLocks noChangeAspect="1"/>
        </xdr:cNvPicPr>
      </xdr:nvPicPr>
      <xdr:blipFill>
        <a:blip r:embed="rId2"/>
        <a:stretch>
          <a:fillRect/>
        </a:stretch>
      </xdr:blipFill>
      <xdr:spPr>
        <a:xfrm>
          <a:off x="180975" y="314325"/>
          <a:ext cx="266700" cy="247650"/>
        </a:xfrm>
        <a:prstGeom prst="rect">
          <a:avLst/>
        </a:prstGeom>
        <a:noFill/>
        <a:ln w="1" cmpd="sng">
          <a:noFill/>
        </a:ln>
      </xdr:spPr>
    </xdr:pic>
    <xdr:clientData/>
  </xdr:twoCellAnchor>
  <xdr:twoCellAnchor editAs="oneCell">
    <xdr:from>
      <xdr:col>3</xdr:col>
      <xdr:colOff>0</xdr:colOff>
      <xdr:row>2</xdr:row>
      <xdr:rowOff>9525</xdr:rowOff>
    </xdr:from>
    <xdr:to>
      <xdr:col>4</xdr:col>
      <xdr:colOff>0</xdr:colOff>
      <xdr:row>2</xdr:row>
      <xdr:rowOff>238125</xdr:rowOff>
    </xdr:to>
    <xdr:pic>
      <xdr:nvPicPr>
        <xdr:cNvPr id="3" name="BildInfo"/>
        <xdr:cNvPicPr preferRelativeResize="1">
          <a:picLocks noChangeAspect="1"/>
        </xdr:cNvPicPr>
      </xdr:nvPicPr>
      <xdr:blipFill>
        <a:blip r:embed="rId3"/>
        <a:stretch>
          <a:fillRect/>
        </a:stretch>
      </xdr:blipFill>
      <xdr:spPr>
        <a:xfrm>
          <a:off x="628650" y="323850"/>
          <a:ext cx="285750" cy="228600"/>
        </a:xfrm>
        <a:prstGeom prst="rect">
          <a:avLst/>
        </a:prstGeom>
        <a:noFill/>
        <a:ln w="1" cmpd="sng">
          <a:noFill/>
        </a:ln>
      </xdr:spPr>
    </xdr:pic>
    <xdr:clientData/>
  </xdr:twoCellAnchor>
  <xdr:twoCellAnchor editAs="oneCell">
    <xdr:from>
      <xdr:col>7</xdr:col>
      <xdr:colOff>0</xdr:colOff>
      <xdr:row>2</xdr:row>
      <xdr:rowOff>0</xdr:rowOff>
    </xdr:from>
    <xdr:to>
      <xdr:col>7</xdr:col>
      <xdr:colOff>152400</xdr:colOff>
      <xdr:row>2</xdr:row>
      <xdr:rowOff>152400</xdr:rowOff>
    </xdr:to>
    <xdr:pic>
      <xdr:nvPicPr>
        <xdr:cNvPr id="4" name="BildÜbersicht"/>
        <xdr:cNvPicPr preferRelativeResize="1">
          <a:picLocks noChangeAspect="1"/>
        </xdr:cNvPicPr>
      </xdr:nvPicPr>
      <xdr:blipFill>
        <a:blip r:embed="rId4"/>
        <a:stretch>
          <a:fillRect/>
        </a:stretch>
      </xdr:blipFill>
      <xdr:spPr>
        <a:xfrm>
          <a:off x="1590675" y="314325"/>
          <a:ext cx="152400" cy="152400"/>
        </a:xfrm>
        <a:prstGeom prst="rect">
          <a:avLst/>
        </a:prstGeom>
        <a:noFill/>
        <a:ln w="1" cmpd="sng">
          <a:noFill/>
        </a:ln>
      </xdr:spPr>
    </xdr:pic>
    <xdr:clientData/>
  </xdr:twoCellAnchor>
  <xdr:twoCellAnchor editAs="oneCell">
    <xdr:from>
      <xdr:col>9</xdr:col>
      <xdr:colOff>0</xdr:colOff>
      <xdr:row>2</xdr:row>
      <xdr:rowOff>0</xdr:rowOff>
    </xdr:from>
    <xdr:to>
      <xdr:col>9</xdr:col>
      <xdr:colOff>152400</xdr:colOff>
      <xdr:row>2</xdr:row>
      <xdr:rowOff>152400</xdr:rowOff>
    </xdr:to>
    <xdr:pic>
      <xdr:nvPicPr>
        <xdr:cNvPr id="5" name="BildSchirm"/>
        <xdr:cNvPicPr preferRelativeResize="1">
          <a:picLocks noChangeAspect="1"/>
        </xdr:cNvPicPr>
      </xdr:nvPicPr>
      <xdr:blipFill>
        <a:blip r:embed="rId5"/>
        <a:stretch>
          <a:fillRect/>
        </a:stretch>
      </xdr:blipFill>
      <xdr:spPr>
        <a:xfrm>
          <a:off x="1990725" y="314325"/>
          <a:ext cx="152400" cy="152400"/>
        </a:xfrm>
        <a:prstGeom prst="rect">
          <a:avLst/>
        </a:prstGeom>
        <a:noFill/>
        <a:ln w="1" cmpd="sng">
          <a:noFill/>
        </a:ln>
      </xdr:spPr>
    </xdr:pic>
    <xdr:clientData/>
  </xdr:twoCellAnchor>
  <xdr:twoCellAnchor editAs="oneCell">
    <xdr:from>
      <xdr:col>11</xdr:col>
      <xdr:colOff>0</xdr:colOff>
      <xdr:row>2</xdr:row>
      <xdr:rowOff>0</xdr:rowOff>
    </xdr:from>
    <xdr:to>
      <xdr:col>11</xdr:col>
      <xdr:colOff>152400</xdr:colOff>
      <xdr:row>2</xdr:row>
      <xdr:rowOff>152400</xdr:rowOff>
    </xdr:to>
    <xdr:pic>
      <xdr:nvPicPr>
        <xdr:cNvPr id="6" name="BildOhneSchirm"/>
        <xdr:cNvPicPr preferRelativeResize="1">
          <a:picLocks noChangeAspect="1"/>
        </xdr:cNvPicPr>
      </xdr:nvPicPr>
      <xdr:blipFill>
        <a:blip r:embed="rId6"/>
        <a:stretch>
          <a:fillRect/>
        </a:stretch>
      </xdr:blipFill>
      <xdr:spPr>
        <a:xfrm>
          <a:off x="2400300" y="314325"/>
          <a:ext cx="152400" cy="152400"/>
        </a:xfrm>
        <a:prstGeom prst="rect">
          <a:avLst/>
        </a:prstGeom>
        <a:noFill/>
        <a:ln w="1" cmpd="sng">
          <a:noFill/>
        </a:ln>
      </xdr:spPr>
    </xdr:pic>
    <xdr:clientData/>
  </xdr:twoCellAnchor>
  <xdr:twoCellAnchor editAs="oneCell">
    <xdr:from>
      <xdr:col>13</xdr:col>
      <xdr:colOff>0</xdr:colOff>
      <xdr:row>2</xdr:row>
      <xdr:rowOff>0</xdr:rowOff>
    </xdr:from>
    <xdr:to>
      <xdr:col>13</xdr:col>
      <xdr:colOff>152400</xdr:colOff>
      <xdr:row>2</xdr:row>
      <xdr:rowOff>152400</xdr:rowOff>
    </xdr:to>
    <xdr:pic>
      <xdr:nvPicPr>
        <xdr:cNvPr id="7" name="BildOffenlegung"/>
        <xdr:cNvPicPr preferRelativeResize="1">
          <a:picLocks noChangeAspect="1"/>
        </xdr:cNvPicPr>
      </xdr:nvPicPr>
      <xdr:blipFill>
        <a:blip r:embed="rId7"/>
        <a:stretch>
          <a:fillRect/>
        </a:stretch>
      </xdr:blipFill>
      <xdr:spPr>
        <a:xfrm>
          <a:off x="2819400" y="314325"/>
          <a:ext cx="152400" cy="152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xx"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O5" sqref="O5"/>
    </sheetView>
  </sheetViews>
  <sheetFormatPr defaultColWidth="11.421875" defaultRowHeight="12.75"/>
  <cols>
    <col min="1" max="1" width="2.57421875" style="0" customWidth="1"/>
    <col min="2" max="2" width="4.140625" style="0" customWidth="1"/>
    <col min="3" max="3" width="2.7109375" style="0" customWidth="1"/>
    <col min="4" max="4" width="4.28125" style="0" customWidth="1"/>
    <col min="5" max="5" width="3.00390625" style="0" customWidth="1"/>
    <col min="6" max="6" width="4.140625" style="0" customWidth="1"/>
    <col min="7" max="7" width="3.00390625" style="0" customWidth="1"/>
    <col min="8" max="8" width="3.421875" style="0" customWidth="1"/>
    <col min="9" max="9" width="2.57421875" style="0" customWidth="1"/>
    <col min="10" max="10" width="3.421875" style="0" customWidth="1"/>
    <col min="11" max="11" width="2.7109375" style="0" customWidth="1"/>
    <col min="12" max="12" width="3.57421875" style="0" customWidth="1"/>
    <col min="13" max="13" width="2.7109375" style="0" customWidth="1"/>
    <col min="14" max="14" width="3.8515625" style="0" customWidth="1"/>
    <col min="15" max="15" width="2.421875" style="0" customWidth="1"/>
  </cols>
  <sheetData>
    <row r="1" ht="12.75">
      <c r="A1" s="1" t="s">
        <v>289</v>
      </c>
    </row>
    <row r="2" ht="12" customHeight="1"/>
    <row r="3" ht="19.5" customHeight="1"/>
  </sheetData>
  <sheetProtection/>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11">
    <tabColor indexed="63"/>
  </sheetPr>
  <dimension ref="A1:G1378"/>
  <sheetViews>
    <sheetView workbookViewId="0" topLeftCell="A1">
      <selection activeCell="A4" sqref="A4"/>
    </sheetView>
  </sheetViews>
  <sheetFormatPr defaultColWidth="11.421875" defaultRowHeight="12.75"/>
  <cols>
    <col min="1" max="1" width="7.28125" style="0" customWidth="1"/>
    <col min="2" max="2" width="55.00390625" style="0" customWidth="1"/>
    <col min="3" max="4" width="13.421875" style="0" customWidth="1"/>
    <col min="5" max="5" width="23.421875" style="0" customWidth="1"/>
    <col min="6" max="6" width="28.00390625" style="2" customWidth="1"/>
    <col min="7" max="7" width="47.7109375" style="2" customWidth="1"/>
    <col min="8" max="8" width="1.8515625" style="0" customWidth="1"/>
    <col min="9" max="9" width="10.8515625" style="0" customWidth="1"/>
  </cols>
  <sheetData>
    <row r="1" spans="1:4" ht="15">
      <c r="A1" s="352" t="s">
        <v>109</v>
      </c>
      <c r="D1" s="321" t="str">
        <f>Vr&amp;"  "</f>
        <v>Xxxxxxxxxxxx Vie  </v>
      </c>
    </row>
    <row r="2" ht="15.75">
      <c r="A2" s="353" t="s">
        <v>262</v>
      </c>
    </row>
    <row r="3" spans="1:6" ht="12.75">
      <c r="A3" s="1" t="s">
        <v>29</v>
      </c>
      <c r="F3" s="283"/>
    </row>
    <row r="5" ht="12.75">
      <c r="A5" s="427" t="s">
        <v>49</v>
      </c>
    </row>
    <row r="7" spans="1:7" ht="12.75">
      <c r="A7" t="s">
        <v>462</v>
      </c>
      <c r="B7" t="s">
        <v>290</v>
      </c>
      <c r="C7" s="7" t="s">
        <v>291</v>
      </c>
      <c r="D7" s="7" t="s">
        <v>459</v>
      </c>
      <c r="E7" s="3" t="s">
        <v>460</v>
      </c>
      <c r="F7" s="2" t="s">
        <v>458</v>
      </c>
      <c r="G7" s="2" t="s">
        <v>471</v>
      </c>
    </row>
    <row r="8" spans="3:7" ht="12.75">
      <c r="C8" s="589" t="s">
        <v>255</v>
      </c>
      <c r="D8" s="589" t="s">
        <v>52</v>
      </c>
      <c r="F8" s="9" t="s">
        <v>142</v>
      </c>
      <c r="G8" s="9" t="s">
        <v>143</v>
      </c>
    </row>
    <row r="9" spans="1:7" ht="12.75">
      <c r="A9" s="1" t="s">
        <v>51</v>
      </c>
      <c r="F9" s="284"/>
      <c r="G9" s="284"/>
    </row>
    <row r="10" spans="1:7" ht="12.75">
      <c r="A10" t="s">
        <v>53</v>
      </c>
      <c r="C10" s="7"/>
      <c r="D10" s="7"/>
      <c r="F10" s="284"/>
      <c r="G10" s="284"/>
    </row>
    <row r="11" spans="2:7" ht="12.75">
      <c r="B11" t="s">
        <v>30</v>
      </c>
      <c r="C11" s="285">
        <f>$D$13-C$12-C$13</f>
        <v>0</v>
      </c>
      <c r="D11" s="7"/>
      <c r="F11" s="286" t="s">
        <v>488</v>
      </c>
      <c r="G11" s="284"/>
    </row>
    <row r="12" spans="2:7" ht="12.75">
      <c r="B12" t="s">
        <v>31</v>
      </c>
      <c r="C12" s="287">
        <f>'ANALYSE TECHNIQUE'!$D$43</f>
        <v>0</v>
      </c>
      <c r="D12" s="7"/>
      <c r="F12" s="286" t="s">
        <v>88</v>
      </c>
      <c r="G12" s="284"/>
    </row>
    <row r="13" spans="2:7" ht="13.5" thickBot="1">
      <c r="B13" t="s">
        <v>288</v>
      </c>
      <c r="C13" s="288">
        <f>'ANALYSE TECHNIQUE'!$D$69</f>
        <v>0</v>
      </c>
      <c r="D13" s="289">
        <f>'CR'!$F$8</f>
        <v>0</v>
      </c>
      <c r="F13" s="286" t="s">
        <v>89</v>
      </c>
      <c r="G13" s="286" t="s">
        <v>428</v>
      </c>
    </row>
    <row r="14" spans="2:7" ht="12.75">
      <c r="B14" s="590" t="s">
        <v>54</v>
      </c>
      <c r="C14" s="7"/>
      <c r="D14" s="7"/>
      <c r="F14" s="284"/>
      <c r="G14" s="284"/>
    </row>
    <row r="15" spans="2:7" ht="12.75">
      <c r="B15" s="590" t="s">
        <v>55</v>
      </c>
      <c r="C15" s="7"/>
      <c r="D15" s="7"/>
      <c r="F15" s="284" t="s">
        <v>90</v>
      </c>
      <c r="G15" s="284"/>
    </row>
    <row r="16" spans="1:7" ht="12.75">
      <c r="A16" t="s">
        <v>32</v>
      </c>
      <c r="C16" s="7"/>
      <c r="D16" s="7"/>
      <c r="F16" s="284"/>
      <c r="G16" s="284"/>
    </row>
    <row r="17" spans="2:7" ht="12.75">
      <c r="B17" t="s">
        <v>56</v>
      </c>
      <c r="C17" s="290">
        <f>'CR'!$F$14</f>
        <v>0</v>
      </c>
      <c r="D17" s="7"/>
      <c r="F17" s="286" t="s">
        <v>91</v>
      </c>
      <c r="G17" s="284"/>
    </row>
    <row r="18" spans="2:7" ht="12.75">
      <c r="B18" t="s">
        <v>112</v>
      </c>
      <c r="C18" s="291">
        <f>'CR'!$F$15</f>
        <v>0</v>
      </c>
      <c r="D18" s="7"/>
      <c r="F18" s="286" t="s">
        <v>92</v>
      </c>
      <c r="G18" s="284"/>
    </row>
    <row r="19" spans="2:7" ht="13.5" thickBot="1">
      <c r="B19" t="s">
        <v>564</v>
      </c>
      <c r="C19" s="292">
        <f>'CR'!$F$16</f>
        <v>0</v>
      </c>
      <c r="D19" s="285">
        <f>$C$17+$C$18+$C$19</f>
        <v>0</v>
      </c>
      <c r="F19" s="286" t="s">
        <v>93</v>
      </c>
      <c r="G19" s="286" t="s">
        <v>489</v>
      </c>
    </row>
    <row r="20" spans="1:7" ht="12.75">
      <c r="A20" t="s">
        <v>57</v>
      </c>
      <c r="C20" s="293"/>
      <c r="D20" s="289">
        <f>'CR'!$F$22+'CR'!$F$23+'CR'!$F$24+'CR'!$F$25</f>
        <v>0</v>
      </c>
      <c r="F20" s="284"/>
      <c r="G20" s="286" t="s">
        <v>429</v>
      </c>
    </row>
    <row r="21" spans="2:7" ht="12.75">
      <c r="B21" s="4" t="s">
        <v>78</v>
      </c>
      <c r="C21" s="293"/>
      <c r="D21" s="7"/>
      <c r="F21" s="284"/>
      <c r="G21" s="284"/>
    </row>
    <row r="22" spans="1:7" ht="12.75">
      <c r="A22" t="s">
        <v>79</v>
      </c>
      <c r="C22" s="293"/>
      <c r="D22" s="289">
        <f>'CR'!$F$18+'CR'!$F$32</f>
        <v>0</v>
      </c>
      <c r="F22" s="284"/>
      <c r="G22" s="286" t="s">
        <v>430</v>
      </c>
    </row>
    <row r="23" spans="1:7" ht="12.75">
      <c r="A23" t="s">
        <v>594</v>
      </c>
      <c r="C23" s="293"/>
      <c r="D23" s="7"/>
      <c r="F23" s="284"/>
      <c r="G23" s="284"/>
    </row>
    <row r="24" spans="2:7" ht="12.75">
      <c r="B24" t="s">
        <v>58</v>
      </c>
      <c r="C24" s="293"/>
      <c r="D24" s="7"/>
      <c r="F24" s="284"/>
      <c r="G24" s="284"/>
    </row>
    <row r="25" spans="2:7" ht="12.75">
      <c r="B25" t="s">
        <v>59</v>
      </c>
      <c r="C25" s="291">
        <f>'CR'!$F$65+'CR'!$F$69</f>
        <v>0</v>
      </c>
      <c r="D25" s="7"/>
      <c r="F25" s="286" t="s">
        <v>438</v>
      </c>
      <c r="G25" s="284"/>
    </row>
    <row r="26" spans="2:7" ht="13.5" thickBot="1">
      <c r="B26" t="s">
        <v>60</v>
      </c>
      <c r="C26" s="292">
        <f>'CR'!$F$72+'CR'!$F$73</f>
        <v>0</v>
      </c>
      <c r="D26" s="285">
        <f>$C$25-$C$26</f>
        <v>0</v>
      </c>
      <c r="E26" s="4" t="s">
        <v>61</v>
      </c>
      <c r="F26" s="286" t="s">
        <v>439</v>
      </c>
      <c r="G26" s="286" t="s">
        <v>490</v>
      </c>
    </row>
    <row r="27" spans="1:7" ht="12.75">
      <c r="A27" t="s">
        <v>62</v>
      </c>
      <c r="C27" s="294"/>
      <c r="D27" s="291">
        <f>'CR'!$F$36</f>
        <v>0</v>
      </c>
      <c r="E27" s="4"/>
      <c r="F27" s="284"/>
      <c r="G27" s="286" t="s">
        <v>431</v>
      </c>
    </row>
    <row r="28" spans="1:7" ht="12.75">
      <c r="A28" t="s">
        <v>63</v>
      </c>
      <c r="C28" s="7"/>
      <c r="D28" s="291">
        <f>-'CR'!$F$9+'CR'!$F$19+'CR'!$F$26</f>
        <v>0</v>
      </c>
      <c r="F28" s="284"/>
      <c r="G28" s="286" t="s">
        <v>432</v>
      </c>
    </row>
    <row r="29" spans="1:7" ht="13.5" thickBot="1">
      <c r="A29" t="s">
        <v>64</v>
      </c>
      <c r="C29" s="7"/>
      <c r="D29" s="295">
        <f>'CR'!$F$12-'CR'!$F$34-'CR'!$F$71+'CR'!$F$78-'CR'!$F$80-'CR'!$F$84</f>
        <v>0</v>
      </c>
      <c r="F29" s="284"/>
      <c r="G29" s="286" t="s">
        <v>433</v>
      </c>
    </row>
    <row r="30" spans="1:7" ht="12.75">
      <c r="A30" t="s">
        <v>65</v>
      </c>
      <c r="D30" s="296">
        <f>D$13-D$19-D$20-D$22+D$26-D$27+D$28+D$29</f>
        <v>0</v>
      </c>
      <c r="F30" s="284"/>
      <c r="G30" s="286" t="s">
        <v>491</v>
      </c>
    </row>
    <row r="31" spans="1:7" ht="13.5" thickBot="1">
      <c r="A31" t="s">
        <v>66</v>
      </c>
      <c r="C31" s="7"/>
      <c r="D31" s="295">
        <f>'CR'!$F$37</f>
        <v>0</v>
      </c>
      <c r="F31" s="284"/>
      <c r="G31" s="286" t="s">
        <v>434</v>
      </c>
    </row>
    <row r="32" spans="1:7" ht="13.5" thickBot="1">
      <c r="A32" t="s">
        <v>67</v>
      </c>
      <c r="C32" s="7"/>
      <c r="D32" s="297">
        <f>D$30-D$31</f>
        <v>0</v>
      </c>
      <c r="E32" s="4" t="s">
        <v>492</v>
      </c>
      <c r="F32" s="284"/>
      <c r="G32" s="286" t="s">
        <v>493</v>
      </c>
    </row>
    <row r="33" spans="3:7" ht="12.75">
      <c r="C33" s="7"/>
      <c r="D33" s="7"/>
      <c r="F33" s="284"/>
      <c r="G33" s="284"/>
    </row>
    <row r="34" spans="1:7" ht="12.75">
      <c r="A34" s="1" t="s">
        <v>73</v>
      </c>
      <c r="C34" s="7"/>
      <c r="D34" s="7"/>
      <c r="F34" s="284"/>
      <c r="G34" s="284"/>
    </row>
    <row r="35" spans="1:7" ht="12.75">
      <c r="A35" t="s">
        <v>413</v>
      </c>
      <c r="C35" s="7"/>
      <c r="D35" s="298">
        <f>BILAN!$G$80+BILAN!$G$81</f>
        <v>0</v>
      </c>
      <c r="F35" s="284"/>
      <c r="G35" s="286" t="s">
        <v>435</v>
      </c>
    </row>
    <row r="36" spans="1:7" ht="12.75">
      <c r="A36" t="s">
        <v>68</v>
      </c>
      <c r="D36" s="299">
        <f>D$31</f>
        <v>0</v>
      </c>
      <c r="F36" s="284"/>
      <c r="G36" s="286" t="s">
        <v>494</v>
      </c>
    </row>
    <row r="37" spans="1:7" ht="12.75">
      <c r="A37" t="s">
        <v>70</v>
      </c>
      <c r="C37" s="291">
        <f>'CR'!$F$40</f>
        <v>0</v>
      </c>
      <c r="D37" s="300"/>
      <c r="E37" s="4"/>
      <c r="F37" s="286" t="s">
        <v>440</v>
      </c>
      <c r="G37" s="284"/>
    </row>
    <row r="38" spans="1:7" ht="13.5" thickBot="1">
      <c r="A38" t="s">
        <v>71</v>
      </c>
      <c r="C38" s="292">
        <f>'CR'!$F$39</f>
        <v>0</v>
      </c>
      <c r="D38" s="301">
        <f>$C$37+$C$38</f>
        <v>0</v>
      </c>
      <c r="F38" s="286" t="s">
        <v>441</v>
      </c>
      <c r="G38" s="286" t="s">
        <v>495</v>
      </c>
    </row>
    <row r="39" spans="1:7" ht="13.5" thickBot="1">
      <c r="A39" t="s">
        <v>72</v>
      </c>
      <c r="C39" s="7"/>
      <c r="D39" s="302">
        <f>IF(ABS((D$35+D$36-D$38)-(BILAN!$F$80+BILAN!$F$81))&lt;2,BILAN!$F$80+BILAN!$F$81,"???")</f>
        <v>0</v>
      </c>
      <c r="F39" s="284"/>
      <c r="G39" s="286" t="s">
        <v>390</v>
      </c>
    </row>
    <row r="40" spans="3:7" ht="12.75">
      <c r="C40" s="7"/>
      <c r="D40" s="7"/>
      <c r="F40" s="284"/>
      <c r="G40" s="284"/>
    </row>
    <row r="41" spans="1:7" ht="12.75">
      <c r="A41" s="1" t="s">
        <v>74</v>
      </c>
      <c r="C41" s="7"/>
      <c r="D41" s="7"/>
      <c r="F41" s="284"/>
      <c r="G41" s="284"/>
    </row>
    <row r="42" spans="1:7" ht="13.5" thickBot="1">
      <c r="A42" s="4" t="s">
        <v>731</v>
      </c>
      <c r="B42" t="s">
        <v>75</v>
      </c>
      <c r="C42" s="7"/>
      <c r="D42" s="301">
        <f>D$26</f>
        <v>0</v>
      </c>
      <c r="F42" s="284"/>
      <c r="G42" s="286" t="str">
        <f>G$26</f>
        <v>=Z25S3-Z26S3</v>
      </c>
    </row>
    <row r="43" spans="3:7" ht="12.75">
      <c r="C43" s="7"/>
      <c r="D43" s="7"/>
      <c r="F43" s="284"/>
      <c r="G43" s="284"/>
    </row>
    <row r="44" spans="3:7" ht="25.5">
      <c r="C44" s="591" t="s">
        <v>76</v>
      </c>
      <c r="D44" s="591" t="s">
        <v>77</v>
      </c>
      <c r="F44" s="284"/>
      <c r="G44" s="284"/>
    </row>
    <row r="45" spans="1:7" ht="12.75">
      <c r="A45" s="4" t="s">
        <v>496</v>
      </c>
      <c r="B45" t="s">
        <v>673</v>
      </c>
      <c r="C45" s="303">
        <f>BILAN!$G$37</f>
        <v>0</v>
      </c>
      <c r="D45" s="304">
        <f>'RESERVES D''EVAL'!$I$23+BILAN!$G$35</f>
        <v>0</v>
      </c>
      <c r="F45" s="286" t="s">
        <v>442</v>
      </c>
      <c r="G45" s="286" t="s">
        <v>454</v>
      </c>
    </row>
    <row r="46" spans="1:7" ht="12.75">
      <c r="A46" s="4" t="s">
        <v>497</v>
      </c>
      <c r="B46" t="s">
        <v>674</v>
      </c>
      <c r="C46" s="305">
        <f>BILAN!$F$37</f>
        <v>0</v>
      </c>
      <c r="D46" s="304">
        <f>'RESERVES D''EVAL'!$E$23+BILAN!$F$35</f>
        <v>0</v>
      </c>
      <c r="F46" s="286" t="s">
        <v>443</v>
      </c>
      <c r="G46" s="286" t="s">
        <v>455</v>
      </c>
    </row>
    <row r="47" spans="3:7" ht="12.75">
      <c r="C47" s="7"/>
      <c r="D47" s="7"/>
      <c r="F47" s="284"/>
      <c r="G47" s="284"/>
    </row>
    <row r="48" spans="1:7" ht="12.75">
      <c r="A48" s="4" t="s">
        <v>498</v>
      </c>
      <c r="B48" t="s">
        <v>140</v>
      </c>
      <c r="C48" s="7"/>
      <c r="D48" s="306" t="e">
        <f>D$42/(($C$45+$C$46)/2)</f>
        <v>#DIV/0!</v>
      </c>
      <c r="F48" s="284"/>
      <c r="G48" s="286" t="s">
        <v>499</v>
      </c>
    </row>
    <row r="49" spans="1:7" ht="12.75">
      <c r="A49" s="4" t="s">
        <v>500</v>
      </c>
      <c r="B49" t="s">
        <v>141</v>
      </c>
      <c r="C49" s="7"/>
      <c r="D49" s="306" t="e">
        <f>(D$42+($D$46-$C$46)-($D$45-$C$45))/((D$45+$D$46)/2)</f>
        <v>#DIV/0!</v>
      </c>
      <c r="F49" s="284"/>
      <c r="G49" s="286" t="s">
        <v>501</v>
      </c>
    </row>
    <row r="50" spans="2:7" ht="12.75">
      <c r="B50" s="4" t="s">
        <v>80</v>
      </c>
      <c r="C50" s="7"/>
      <c r="D50" s="7"/>
      <c r="F50" s="284"/>
      <c r="G50" s="284"/>
    </row>
    <row r="51" spans="2:7" ht="12.75">
      <c r="B51" s="4"/>
      <c r="C51" s="7"/>
      <c r="D51" s="7"/>
      <c r="F51" s="284"/>
      <c r="G51" s="284"/>
    </row>
    <row r="52" spans="1:7" ht="12.75">
      <c r="A52" s="4" t="s">
        <v>502</v>
      </c>
      <c r="B52" t="s">
        <v>375</v>
      </c>
      <c r="C52" s="7"/>
      <c r="D52" s="7"/>
      <c r="F52" s="284"/>
      <c r="G52" s="284"/>
    </row>
    <row r="53" spans="2:7" ht="12.75">
      <c r="B53" t="s">
        <v>81</v>
      </c>
      <c r="C53" s="307" t="e">
        <f>(BILAN!$F$26+BILAN!$F$29)/C$46</f>
        <v>#DIV/0!</v>
      </c>
      <c r="D53" s="7"/>
      <c r="F53" s="286" t="s">
        <v>519</v>
      </c>
      <c r="G53" s="284"/>
    </row>
    <row r="54" spans="2:7" ht="12.75">
      <c r="B54" t="s">
        <v>179</v>
      </c>
      <c r="C54" s="307" t="e">
        <f>(BILAN!$F$20+BILAN!$F$21+BILAN!$F$22)/C$46</f>
        <v>#DIV/0!</v>
      </c>
      <c r="D54" s="7"/>
      <c r="F54" s="286" t="s">
        <v>520</v>
      </c>
      <c r="G54" s="284"/>
    </row>
    <row r="55" spans="2:7" ht="12.75">
      <c r="B55" t="s">
        <v>257</v>
      </c>
      <c r="C55" s="307" t="e">
        <f>(BILAN!$F$24+BILAN!$F$23+BILAN!$F$25)/C$46</f>
        <v>#DIV/0!</v>
      </c>
      <c r="D55" s="7"/>
      <c r="F55" s="286" t="s">
        <v>444</v>
      </c>
      <c r="G55" s="308"/>
    </row>
    <row r="56" spans="2:7" ht="12.75">
      <c r="B56" t="s">
        <v>376</v>
      </c>
      <c r="C56" s="307" t="e">
        <f>(BILAN!$F$15+BILAN!$F$16+BILAN!$F$17+BILAN!$F$19+BILAN!$F$35)/C$46</f>
        <v>#DIV/0!</v>
      </c>
      <c r="D56" s="7"/>
      <c r="F56" s="286" t="s">
        <v>445</v>
      </c>
      <c r="G56" s="284"/>
    </row>
    <row r="57" spans="2:7" ht="12.75">
      <c r="B57" t="s">
        <v>82</v>
      </c>
      <c r="C57" s="307" t="e">
        <f>(BILAN!$F$28+BILAN!$F$27)/C$46</f>
        <v>#DIV/0!</v>
      </c>
      <c r="D57" s="7"/>
      <c r="F57" s="286" t="s">
        <v>446</v>
      </c>
      <c r="G57" s="284"/>
    </row>
    <row r="58" spans="2:7" ht="12.75">
      <c r="B58" t="s">
        <v>377</v>
      </c>
      <c r="C58" s="307" t="e">
        <f>(BILAN!$F$10+BILAN!$F$11+BILAN!$F$12+BILAN!$F$13+BILAN!$F$14)/C$46</f>
        <v>#DIV/0!</v>
      </c>
      <c r="D58" s="7"/>
      <c r="F58" s="286" t="s">
        <v>447</v>
      </c>
      <c r="G58" s="284"/>
    </row>
    <row r="59" spans="2:7" ht="12.75">
      <c r="B59" t="s">
        <v>378</v>
      </c>
      <c r="C59" s="307" t="e">
        <f>(BILAN!$F$8+BILAN!$F$9)/C$46</f>
        <v>#DIV/0!</v>
      </c>
      <c r="D59" s="7"/>
      <c r="F59" s="286" t="s">
        <v>448</v>
      </c>
      <c r="G59" s="284"/>
    </row>
    <row r="60" spans="2:7" ht="13.5" thickBot="1">
      <c r="B60" t="s">
        <v>139</v>
      </c>
      <c r="C60" s="309" t="e">
        <f>(BILAN!$F$18+BILAN!$F$30)/C$46</f>
        <v>#DIV/0!</v>
      </c>
      <c r="D60" s="310" t="e">
        <f>SUM($C$53:$C$60)</f>
        <v>#DIV/0!</v>
      </c>
      <c r="F60" s="286" t="s">
        <v>449</v>
      </c>
      <c r="G60" s="286" t="s">
        <v>648</v>
      </c>
    </row>
    <row r="61" spans="3:7" ht="12.75">
      <c r="C61" s="7"/>
      <c r="D61" s="7"/>
      <c r="F61" s="284"/>
      <c r="G61" s="284"/>
    </row>
    <row r="62" spans="1:7" ht="12.75">
      <c r="A62" s="4" t="s">
        <v>649</v>
      </c>
      <c r="B62" t="s">
        <v>83</v>
      </c>
      <c r="D62" s="298">
        <f>BILAN!$F$70+BILAN!$F$74+BILAN!$F$75+BILAN!$F$76+BILAN!$F$77+BILAN!$F$79</f>
        <v>0</v>
      </c>
      <c r="F62" s="286"/>
      <c r="G62" s="702" t="s">
        <v>436</v>
      </c>
    </row>
    <row r="63" spans="1:7" ht="12.75">
      <c r="A63" s="4" t="s">
        <v>650</v>
      </c>
      <c r="B63" t="s">
        <v>84</v>
      </c>
      <c r="D63" s="311">
        <f>'STRUCTURE DU PORTEFEUILLE'!$D$18</f>
        <v>0</v>
      </c>
      <c r="F63" s="284"/>
      <c r="G63" s="312" t="s">
        <v>437</v>
      </c>
    </row>
    <row r="64" spans="4:7" ht="12.75">
      <c r="D64" s="7"/>
      <c r="F64" s="284"/>
      <c r="G64" s="284"/>
    </row>
    <row r="65" spans="1:7" ht="12.75">
      <c r="A65" s="4" t="s">
        <v>651</v>
      </c>
      <c r="B65" t="s">
        <v>85</v>
      </c>
      <c r="D65" s="7" t="s">
        <v>260</v>
      </c>
      <c r="F65" s="284"/>
      <c r="G65" s="284"/>
    </row>
    <row r="66" spans="4:7" ht="12.75">
      <c r="D66" s="7"/>
      <c r="F66" s="284"/>
      <c r="G66" s="284"/>
    </row>
    <row r="67" spans="1:7" ht="12.75">
      <c r="A67" s="1" t="s">
        <v>379</v>
      </c>
      <c r="F67" s="284"/>
      <c r="G67" s="284"/>
    </row>
    <row r="68" spans="1:7" ht="12.75">
      <c r="A68" t="s">
        <v>380</v>
      </c>
      <c r="C68" s="7" t="s">
        <v>381</v>
      </c>
      <c r="D68" s="7" t="s">
        <v>87</v>
      </c>
      <c r="F68" s="284"/>
      <c r="G68" s="284"/>
    </row>
    <row r="69" spans="3:7" ht="12.75">
      <c r="C69" s="7"/>
      <c r="D69" s="7"/>
      <c r="F69" s="284"/>
      <c r="G69" s="284"/>
    </row>
    <row r="70" spans="1:7" ht="12.75">
      <c r="A70" t="s">
        <v>382</v>
      </c>
      <c r="C70" s="313">
        <f>'ANALYSE TECHNIQUE'!$G$169</f>
        <v>0</v>
      </c>
      <c r="D70" s="314">
        <v>1</v>
      </c>
      <c r="F70" s="312" t="s">
        <v>450</v>
      </c>
      <c r="G70" s="284"/>
    </row>
    <row r="71" spans="1:7" ht="12.75">
      <c r="A71" t="s">
        <v>86</v>
      </c>
      <c r="C71" s="313">
        <f>'ANALYSE TECHNIQUE'!$G$168</f>
        <v>0</v>
      </c>
      <c r="D71" s="314" t="e">
        <f>$C$71/$C$70</f>
        <v>#DIV/0!</v>
      </c>
      <c r="F71" s="286" t="s">
        <v>451</v>
      </c>
      <c r="G71" s="286" t="s">
        <v>652</v>
      </c>
    </row>
    <row r="72" spans="1:7" ht="12.75">
      <c r="A72" t="s">
        <v>386</v>
      </c>
      <c r="C72" s="7"/>
      <c r="D72" s="7"/>
      <c r="F72" s="284"/>
      <c r="G72" s="284"/>
    </row>
    <row r="73" spans="2:7" ht="12.75">
      <c r="B73" t="s">
        <v>387</v>
      </c>
      <c r="C73" s="313">
        <f>'ANALYSE TECHNIQUE'!$G$163</f>
        <v>0</v>
      </c>
      <c r="D73" s="7"/>
      <c r="F73" s="286" t="s">
        <v>452</v>
      </c>
      <c r="G73" s="284"/>
    </row>
    <row r="74" spans="2:7" ht="13.5" thickBot="1">
      <c r="B74" t="s">
        <v>388</v>
      </c>
      <c r="C74" s="315">
        <f>'ANALYSE TECHNIQUE'!$J$163</f>
        <v>0</v>
      </c>
      <c r="D74" s="7"/>
      <c r="F74" s="286" t="s">
        <v>453</v>
      </c>
      <c r="G74" s="284"/>
    </row>
    <row r="75" spans="2:7" ht="13.5" thickBot="1">
      <c r="B75" t="s">
        <v>389</v>
      </c>
      <c r="C75" s="316">
        <f>C$73+C$74</f>
        <v>0</v>
      </c>
      <c r="D75" s="7"/>
      <c r="F75" s="286" t="s">
        <v>653</v>
      </c>
      <c r="G75" s="284"/>
    </row>
    <row r="76" spans="4:7" ht="12.75">
      <c r="D76" s="7"/>
      <c r="F76" s="284"/>
      <c r="G76" s="284"/>
    </row>
    <row r="77" spans="4:7" ht="12.75">
      <c r="D77" s="7"/>
      <c r="F77" s="284"/>
      <c r="G77" s="284"/>
    </row>
    <row r="78" spans="4:7" ht="12.75">
      <c r="D78" s="7"/>
      <c r="F78" s="284"/>
      <c r="G78" s="284"/>
    </row>
    <row r="79" spans="4:7" ht="12.75">
      <c r="D79" s="7"/>
      <c r="F79" s="284"/>
      <c r="G79" s="284"/>
    </row>
    <row r="80" spans="4:7" ht="12.75">
      <c r="D80" s="7"/>
      <c r="F80" s="284"/>
      <c r="G80" s="284"/>
    </row>
    <row r="81" spans="4:7" ht="12.75">
      <c r="D81" s="7"/>
      <c r="F81" s="284"/>
      <c r="G81" s="284"/>
    </row>
    <row r="82" spans="4:7" ht="12.75">
      <c r="D82" s="7"/>
      <c r="F82" s="284"/>
      <c r="G82" s="284"/>
    </row>
    <row r="83" spans="4:7" ht="12.75">
      <c r="D83" s="7"/>
      <c r="F83" s="284"/>
      <c r="G83" s="284"/>
    </row>
    <row r="84" spans="4:7" ht="12.75">
      <c r="D84" s="7"/>
      <c r="F84" s="284"/>
      <c r="G84" s="284"/>
    </row>
    <row r="85" spans="4:7" ht="12.75">
      <c r="D85" s="7"/>
      <c r="F85" s="284"/>
      <c r="G85" s="284"/>
    </row>
    <row r="86" ht="12.75">
      <c r="D86" s="7"/>
    </row>
    <row r="87" ht="12.75">
      <c r="D87" s="7"/>
    </row>
    <row r="88" ht="12.75">
      <c r="D88" s="7"/>
    </row>
    <row r="89" ht="12.75">
      <c r="D89" s="7"/>
    </row>
    <row r="90" ht="12.75">
      <c r="D90" s="7"/>
    </row>
    <row r="91" ht="12.75">
      <c r="D91" s="7"/>
    </row>
    <row r="92" ht="12.75">
      <c r="D92" s="7"/>
    </row>
    <row r="93" ht="12.75">
      <c r="D93" s="7"/>
    </row>
    <row r="94" ht="12.75">
      <c r="D94" s="7"/>
    </row>
    <row r="95" ht="12.75">
      <c r="D95" s="7"/>
    </row>
    <row r="96" ht="12.75">
      <c r="D96" s="7"/>
    </row>
    <row r="97" ht="12.75">
      <c r="D97" s="7"/>
    </row>
    <row r="98" ht="12.75">
      <c r="D98" s="7"/>
    </row>
    <row r="99" ht="12.75">
      <c r="D99" s="7"/>
    </row>
    <row r="100" ht="12.75">
      <c r="D100" s="7"/>
    </row>
    <row r="101" ht="12.75">
      <c r="D101" s="7"/>
    </row>
    <row r="102" ht="12.75">
      <c r="D102" s="7"/>
    </row>
    <row r="103" ht="12.75">
      <c r="D103" s="7"/>
    </row>
    <row r="104" ht="12.75">
      <c r="D104" s="7"/>
    </row>
    <row r="105" ht="12.75">
      <c r="D105" s="7"/>
    </row>
    <row r="106" ht="12.75">
      <c r="D106" s="7"/>
    </row>
    <row r="107" ht="12.75">
      <c r="D107" s="7"/>
    </row>
    <row r="108" ht="12.75">
      <c r="D108" s="7"/>
    </row>
    <row r="109" ht="12.75">
      <c r="D109" s="7"/>
    </row>
    <row r="110" ht="12.75">
      <c r="D110" s="7"/>
    </row>
    <row r="111" ht="12.75">
      <c r="D111" s="7"/>
    </row>
    <row r="112" ht="12.75">
      <c r="D112" s="7"/>
    </row>
    <row r="113" ht="12.75">
      <c r="D113" s="7"/>
    </row>
    <row r="114" ht="12.75">
      <c r="D114" s="7"/>
    </row>
    <row r="115" ht="12.75">
      <c r="D115" s="7"/>
    </row>
    <row r="116" ht="12.75">
      <c r="D116" s="7"/>
    </row>
    <row r="117" ht="12.75">
      <c r="D117" s="7"/>
    </row>
    <row r="118" ht="12.75">
      <c r="D118" s="7"/>
    </row>
    <row r="119" ht="12.75">
      <c r="D119" s="7"/>
    </row>
    <row r="120" ht="12.75">
      <c r="D120" s="7"/>
    </row>
    <row r="121" ht="12.75">
      <c r="D121" s="7"/>
    </row>
    <row r="122" ht="12.75">
      <c r="D122" s="7"/>
    </row>
    <row r="123" ht="12.75">
      <c r="D123" s="7"/>
    </row>
    <row r="124" ht="12.75">
      <c r="D124" s="7"/>
    </row>
    <row r="125" ht="12.75">
      <c r="D125" s="7"/>
    </row>
    <row r="126" ht="12.75">
      <c r="D126" s="7"/>
    </row>
    <row r="127" ht="12.75">
      <c r="D127" s="7"/>
    </row>
    <row r="128" ht="12.75">
      <c r="D128" s="7"/>
    </row>
    <row r="129" ht="12.75">
      <c r="D129" s="7"/>
    </row>
    <row r="130" ht="12.75">
      <c r="D130" s="7"/>
    </row>
    <row r="131" ht="12.75">
      <c r="D131" s="7"/>
    </row>
    <row r="132" ht="12.75">
      <c r="D132" s="7"/>
    </row>
    <row r="133" ht="12.75">
      <c r="D133" s="7"/>
    </row>
    <row r="134" ht="12.75">
      <c r="D134" s="7"/>
    </row>
    <row r="135" ht="12.75">
      <c r="D135" s="7"/>
    </row>
    <row r="136" ht="12.75">
      <c r="D136" s="7"/>
    </row>
    <row r="137" ht="12.75">
      <c r="D137" s="7"/>
    </row>
    <row r="138" ht="12.75">
      <c r="D138" s="7"/>
    </row>
    <row r="139" ht="12.75">
      <c r="D139" s="7"/>
    </row>
    <row r="140" ht="12.75">
      <c r="D140" s="7"/>
    </row>
    <row r="141" ht="12.75">
      <c r="D141" s="7"/>
    </row>
    <row r="142" ht="12.75">
      <c r="D142" s="7"/>
    </row>
    <row r="143" ht="12.75">
      <c r="D143" s="7"/>
    </row>
    <row r="144" ht="12.75">
      <c r="D144" s="7"/>
    </row>
    <row r="145" ht="12.75">
      <c r="D145" s="7"/>
    </row>
    <row r="146" ht="12.75">
      <c r="D146" s="7"/>
    </row>
    <row r="147" ht="12.75">
      <c r="D147" s="7"/>
    </row>
    <row r="148" ht="12.75">
      <c r="D148" s="7"/>
    </row>
    <row r="149" ht="12.75">
      <c r="D149" s="7"/>
    </row>
    <row r="150" ht="12.75">
      <c r="D150" s="7"/>
    </row>
    <row r="151" ht="12.75">
      <c r="D151" s="7"/>
    </row>
    <row r="152" ht="12.75">
      <c r="D152" s="7"/>
    </row>
    <row r="153" ht="12.75">
      <c r="D153" s="7"/>
    </row>
    <row r="154" ht="12.75">
      <c r="D154" s="7"/>
    </row>
    <row r="155" ht="12.75">
      <c r="D155" s="7"/>
    </row>
    <row r="156" ht="12.75">
      <c r="D156" s="7"/>
    </row>
    <row r="157" ht="12.75">
      <c r="D157" s="7"/>
    </row>
    <row r="158" ht="12.75">
      <c r="D158" s="7"/>
    </row>
    <row r="159" ht="12.75">
      <c r="D159" s="7"/>
    </row>
    <row r="160" ht="12.75">
      <c r="D160" s="7"/>
    </row>
    <row r="161" ht="12.75">
      <c r="D161" s="7"/>
    </row>
    <row r="162" ht="12.75">
      <c r="D162" s="7"/>
    </row>
    <row r="163" ht="12.75">
      <c r="D163" s="7"/>
    </row>
    <row r="164" ht="12.75">
      <c r="D164" s="7"/>
    </row>
    <row r="165" ht="12.75">
      <c r="D165" s="7"/>
    </row>
    <row r="166" ht="12.75">
      <c r="D166" s="7"/>
    </row>
    <row r="167" ht="12.75">
      <c r="D167" s="7"/>
    </row>
    <row r="168" ht="12.75">
      <c r="D168" s="7"/>
    </row>
    <row r="169" ht="12.75">
      <c r="D169" s="7"/>
    </row>
    <row r="170" ht="12.75">
      <c r="D170" s="7"/>
    </row>
    <row r="171" ht="12.75">
      <c r="D171" s="7"/>
    </row>
    <row r="172" ht="12.75">
      <c r="D172" s="7"/>
    </row>
    <row r="173" ht="12.75">
      <c r="D173" s="7"/>
    </row>
    <row r="174" ht="12.75">
      <c r="D174" s="7"/>
    </row>
    <row r="175" ht="12.75">
      <c r="D175" s="7"/>
    </row>
    <row r="176" ht="12.75">
      <c r="D176" s="7"/>
    </row>
    <row r="177" ht="12.75">
      <c r="D177" s="7"/>
    </row>
    <row r="178" ht="12.75">
      <c r="D178" s="7"/>
    </row>
    <row r="179" ht="12.75">
      <c r="D179" s="7"/>
    </row>
    <row r="180" ht="12.75">
      <c r="D180" s="7"/>
    </row>
    <row r="181" ht="12.75">
      <c r="D181" s="7"/>
    </row>
    <row r="182" ht="12.75">
      <c r="D182" s="7"/>
    </row>
    <row r="183" ht="12.75">
      <c r="D183" s="7"/>
    </row>
    <row r="184" ht="12.75">
      <c r="D184" s="7"/>
    </row>
    <row r="185" ht="12.75">
      <c r="D185" s="7"/>
    </row>
    <row r="186" ht="12.75">
      <c r="D186" s="7"/>
    </row>
    <row r="187" ht="12.75">
      <c r="D187" s="7"/>
    </row>
    <row r="188" ht="12.75">
      <c r="D188" s="7"/>
    </row>
    <row r="189" ht="12.75">
      <c r="D189" s="7"/>
    </row>
    <row r="190" ht="12.75">
      <c r="D190" s="7"/>
    </row>
    <row r="191" ht="12.75">
      <c r="D191" s="7"/>
    </row>
    <row r="192" ht="12.75">
      <c r="D192" s="7"/>
    </row>
    <row r="193" ht="12.75">
      <c r="D193" s="7"/>
    </row>
    <row r="194" ht="12.75">
      <c r="D194" s="7"/>
    </row>
    <row r="195" ht="12.75">
      <c r="D195" s="7"/>
    </row>
    <row r="196" ht="12.75">
      <c r="D196" s="7"/>
    </row>
    <row r="197" ht="12.75">
      <c r="D197" s="7"/>
    </row>
    <row r="198" ht="12.75">
      <c r="D198" s="7"/>
    </row>
    <row r="199" ht="12.75">
      <c r="D199" s="7"/>
    </row>
    <row r="200" ht="12.75">
      <c r="D200" s="7"/>
    </row>
    <row r="201" ht="12.75">
      <c r="D201" s="7"/>
    </row>
    <row r="202" ht="12.75">
      <c r="D202" s="7"/>
    </row>
    <row r="203" ht="12.75">
      <c r="D203" s="7"/>
    </row>
    <row r="204" ht="12.75">
      <c r="D204" s="7"/>
    </row>
    <row r="205" ht="12.75">
      <c r="D205" s="7"/>
    </row>
    <row r="206" ht="12.75">
      <c r="D206" s="7"/>
    </row>
    <row r="207" ht="12.75">
      <c r="D207" s="7"/>
    </row>
    <row r="208" ht="12.75">
      <c r="D208" s="7"/>
    </row>
    <row r="209" ht="12.75">
      <c r="D209" s="7"/>
    </row>
    <row r="210" ht="12.75">
      <c r="D210" s="7"/>
    </row>
    <row r="211" ht="12.75">
      <c r="D211" s="7"/>
    </row>
    <row r="212" ht="12.75">
      <c r="D212" s="7"/>
    </row>
    <row r="213" ht="12.75">
      <c r="D213" s="7"/>
    </row>
    <row r="214" ht="12.75">
      <c r="D214" s="7"/>
    </row>
    <row r="215" ht="12.75">
      <c r="D215" s="7"/>
    </row>
    <row r="216" ht="12.75">
      <c r="D216" s="7"/>
    </row>
    <row r="217" ht="12.75">
      <c r="D217" s="7"/>
    </row>
    <row r="218" ht="12.75">
      <c r="D218" s="7"/>
    </row>
    <row r="219" ht="12.75">
      <c r="D219" s="7"/>
    </row>
    <row r="220" ht="12.75">
      <c r="D220" s="7"/>
    </row>
    <row r="221" ht="12.75">
      <c r="D221" s="7"/>
    </row>
    <row r="222" ht="12.75">
      <c r="D222" s="7"/>
    </row>
    <row r="223" ht="12.75">
      <c r="D223" s="7"/>
    </row>
    <row r="224" ht="12.75">
      <c r="D224" s="7"/>
    </row>
    <row r="225" ht="12.75">
      <c r="D225" s="7"/>
    </row>
    <row r="226" ht="12.75">
      <c r="D226" s="7"/>
    </row>
    <row r="227" ht="12.75">
      <c r="D227" s="7"/>
    </row>
    <row r="228" ht="12.75">
      <c r="D228" s="7"/>
    </row>
    <row r="229" ht="12.75">
      <c r="D229" s="7"/>
    </row>
    <row r="230" ht="12.75">
      <c r="D230" s="7"/>
    </row>
    <row r="231" ht="12.75">
      <c r="D231" s="7"/>
    </row>
    <row r="232" ht="12.75">
      <c r="D232" s="7"/>
    </row>
    <row r="233" ht="12.75">
      <c r="D233" s="7"/>
    </row>
    <row r="234" ht="12.75">
      <c r="D234" s="7"/>
    </row>
    <row r="235" ht="12.75">
      <c r="D235" s="7"/>
    </row>
    <row r="236" ht="12.75">
      <c r="D236" s="7"/>
    </row>
    <row r="237" ht="12.75">
      <c r="D237" s="7"/>
    </row>
    <row r="238" ht="12.75">
      <c r="D238" s="7"/>
    </row>
    <row r="239" ht="12.75">
      <c r="D239" s="7"/>
    </row>
    <row r="240" ht="12.75">
      <c r="D240" s="7"/>
    </row>
    <row r="241" ht="12.75">
      <c r="D241" s="7"/>
    </row>
    <row r="242" ht="12.75">
      <c r="D242" s="7"/>
    </row>
    <row r="243" ht="12.75">
      <c r="D243" s="7"/>
    </row>
    <row r="244" ht="12.75">
      <c r="D244" s="7"/>
    </row>
    <row r="245" ht="12.75">
      <c r="D245" s="7"/>
    </row>
    <row r="246" ht="12.75">
      <c r="D246" s="7"/>
    </row>
    <row r="247" ht="12.75">
      <c r="D247" s="7"/>
    </row>
    <row r="248" ht="12.75">
      <c r="D248" s="7"/>
    </row>
    <row r="249" ht="12.75">
      <c r="D249" s="7"/>
    </row>
    <row r="250" ht="12.75">
      <c r="D250" s="7"/>
    </row>
    <row r="251" ht="12.75">
      <c r="D251" s="7"/>
    </row>
    <row r="252" ht="12.75">
      <c r="D252" s="7"/>
    </row>
    <row r="253" ht="12.75">
      <c r="D253" s="7"/>
    </row>
    <row r="254" ht="12.75">
      <c r="D254" s="7"/>
    </row>
    <row r="255" ht="12.75">
      <c r="D255" s="7"/>
    </row>
    <row r="256" ht="12.75">
      <c r="D256" s="7"/>
    </row>
    <row r="257" ht="12.75">
      <c r="D257" s="7"/>
    </row>
    <row r="258" ht="12.75">
      <c r="D258" s="7"/>
    </row>
    <row r="259" ht="12.75">
      <c r="D259" s="7"/>
    </row>
    <row r="260" ht="12.75">
      <c r="D260" s="7"/>
    </row>
    <row r="261" ht="12.75">
      <c r="D261" s="7"/>
    </row>
    <row r="262" ht="12.75">
      <c r="D262" s="7"/>
    </row>
    <row r="263" ht="12.75">
      <c r="D263" s="7"/>
    </row>
    <row r="264" ht="12.75">
      <c r="D264" s="7"/>
    </row>
    <row r="265" ht="12.75">
      <c r="D265" s="7"/>
    </row>
    <row r="266" ht="12.75">
      <c r="D266" s="7"/>
    </row>
    <row r="267" ht="12.75">
      <c r="D267" s="7"/>
    </row>
    <row r="268" ht="12.75">
      <c r="D268" s="7"/>
    </row>
    <row r="269" ht="12.75">
      <c r="D269" s="7"/>
    </row>
    <row r="270" ht="12.75">
      <c r="D270" s="7"/>
    </row>
    <row r="271" ht="12.75">
      <c r="D271" s="7"/>
    </row>
    <row r="272" ht="12.75">
      <c r="D272" s="7"/>
    </row>
    <row r="273" ht="12.75">
      <c r="D273" s="7"/>
    </row>
    <row r="274" ht="12.75">
      <c r="D274" s="7"/>
    </row>
    <row r="275" ht="12.75">
      <c r="D275" s="7"/>
    </row>
    <row r="276" ht="12.75">
      <c r="D276" s="7"/>
    </row>
    <row r="277" ht="12.75">
      <c r="D277" s="7"/>
    </row>
    <row r="278" ht="12.75">
      <c r="D278" s="7"/>
    </row>
    <row r="279" ht="12.75">
      <c r="D279" s="7"/>
    </row>
    <row r="280" ht="12.75">
      <c r="D280" s="7"/>
    </row>
    <row r="281" ht="12.75">
      <c r="D281" s="7"/>
    </row>
    <row r="282" ht="12.75">
      <c r="D282" s="7"/>
    </row>
    <row r="283" ht="12.75">
      <c r="D283" s="7"/>
    </row>
    <row r="284" ht="12.75">
      <c r="D284" s="7"/>
    </row>
    <row r="285" ht="12.75">
      <c r="D285" s="7"/>
    </row>
    <row r="286" ht="12.75">
      <c r="D286" s="7"/>
    </row>
    <row r="287" ht="12.75">
      <c r="D287" s="7"/>
    </row>
    <row r="288" ht="12.75">
      <c r="D288" s="7"/>
    </row>
    <row r="289" ht="12.75">
      <c r="D289" s="7"/>
    </row>
    <row r="290" ht="12.75">
      <c r="D290" s="7"/>
    </row>
    <row r="291" ht="12.75">
      <c r="D291" s="7"/>
    </row>
    <row r="292" ht="12.75">
      <c r="D292" s="7"/>
    </row>
    <row r="293" ht="12.75">
      <c r="D293" s="7"/>
    </row>
    <row r="294" ht="12.75">
      <c r="D294" s="7"/>
    </row>
    <row r="295" ht="12.75">
      <c r="D295" s="7"/>
    </row>
    <row r="296" ht="12.75">
      <c r="D296" s="7"/>
    </row>
    <row r="297" ht="12.75">
      <c r="D297" s="7"/>
    </row>
    <row r="298" ht="12.75">
      <c r="D298" s="7"/>
    </row>
    <row r="299" ht="12.75">
      <c r="D299" s="7"/>
    </row>
    <row r="300" ht="12.75">
      <c r="D300" s="7"/>
    </row>
    <row r="301" ht="12.75">
      <c r="D301" s="7"/>
    </row>
    <row r="302" ht="12.75">
      <c r="D302" s="7"/>
    </row>
    <row r="303" ht="12.75">
      <c r="D303" s="7"/>
    </row>
    <row r="304" ht="12.75">
      <c r="D304" s="7"/>
    </row>
    <row r="305" ht="12.75">
      <c r="D305" s="7"/>
    </row>
    <row r="306" ht="12.75">
      <c r="D306" s="7"/>
    </row>
    <row r="307" ht="12.75">
      <c r="D307" s="7"/>
    </row>
    <row r="308" ht="12.75">
      <c r="D308" s="7"/>
    </row>
    <row r="309" ht="12.75">
      <c r="D309" s="7"/>
    </row>
    <row r="310" ht="12.75">
      <c r="D310" s="7"/>
    </row>
    <row r="311" ht="12.75">
      <c r="D311" s="7"/>
    </row>
    <row r="312" ht="12.75">
      <c r="D312" s="7"/>
    </row>
    <row r="313" ht="12.75">
      <c r="D313" s="7"/>
    </row>
    <row r="314" ht="12.75">
      <c r="D314" s="7"/>
    </row>
    <row r="315" ht="12.75">
      <c r="D315" s="7"/>
    </row>
    <row r="316" ht="12.75">
      <c r="D316" s="7"/>
    </row>
    <row r="317" ht="12.75">
      <c r="D317" s="7"/>
    </row>
    <row r="318" ht="12.75">
      <c r="D318" s="7"/>
    </row>
    <row r="319" ht="12.75">
      <c r="D319" s="7"/>
    </row>
    <row r="320" ht="12.75">
      <c r="D320" s="7"/>
    </row>
    <row r="321" ht="12.75">
      <c r="D321" s="7"/>
    </row>
    <row r="322" ht="12.75">
      <c r="D322" s="7"/>
    </row>
    <row r="323" ht="12.75">
      <c r="D323" s="7"/>
    </row>
    <row r="324" ht="12.75">
      <c r="D324" s="7"/>
    </row>
    <row r="325" ht="12.75">
      <c r="D325" s="7"/>
    </row>
    <row r="326" ht="12.75">
      <c r="D326" s="7"/>
    </row>
    <row r="327" ht="12.75">
      <c r="D327" s="7"/>
    </row>
    <row r="328" ht="12.75">
      <c r="D328" s="7"/>
    </row>
    <row r="329" ht="12.75">
      <c r="D329" s="7"/>
    </row>
    <row r="330" ht="12.75">
      <c r="D330" s="7"/>
    </row>
    <row r="331" ht="12.75">
      <c r="D331" s="7"/>
    </row>
    <row r="332" ht="12.75">
      <c r="D332" s="7"/>
    </row>
    <row r="333" ht="12.75">
      <c r="D333" s="7"/>
    </row>
    <row r="334" ht="12.75">
      <c r="D334" s="7"/>
    </row>
    <row r="335" ht="12.75">
      <c r="D335" s="7"/>
    </row>
    <row r="336" ht="12.75">
      <c r="D336" s="7"/>
    </row>
    <row r="337" ht="12.75">
      <c r="D337" s="7"/>
    </row>
    <row r="338" ht="12.75">
      <c r="D338" s="7"/>
    </row>
    <row r="339" ht="12.75">
      <c r="D339" s="7"/>
    </row>
    <row r="340" ht="12.75">
      <c r="D340" s="7"/>
    </row>
    <row r="341" ht="12.75">
      <c r="D341" s="7"/>
    </row>
    <row r="342" ht="12.75">
      <c r="D342" s="7"/>
    </row>
    <row r="343" ht="12.75">
      <c r="D343" s="7"/>
    </row>
    <row r="344" ht="12.75">
      <c r="D344" s="7"/>
    </row>
    <row r="345" ht="12.75">
      <c r="D345" s="7"/>
    </row>
    <row r="346" ht="12.75">
      <c r="D346" s="7"/>
    </row>
    <row r="347" ht="12.75">
      <c r="D347" s="7"/>
    </row>
    <row r="348" ht="12.75">
      <c r="D348" s="7"/>
    </row>
    <row r="349" ht="12.75">
      <c r="D349" s="7"/>
    </row>
    <row r="350" ht="12.75">
      <c r="D350" s="7"/>
    </row>
    <row r="351" ht="12.75">
      <c r="D351" s="7"/>
    </row>
    <row r="352" ht="12.75">
      <c r="D352" s="7"/>
    </row>
    <row r="353" ht="12.75">
      <c r="D353" s="7"/>
    </row>
    <row r="354" ht="12.75">
      <c r="D354" s="7"/>
    </row>
    <row r="355" ht="12.75">
      <c r="D355" s="7"/>
    </row>
    <row r="356" ht="12.75">
      <c r="D356" s="7"/>
    </row>
    <row r="357" ht="12.75">
      <c r="D357" s="7"/>
    </row>
    <row r="358" ht="12.75">
      <c r="D358" s="7"/>
    </row>
    <row r="359" ht="12.75">
      <c r="D359" s="7"/>
    </row>
    <row r="360" ht="12.75">
      <c r="D360" s="7"/>
    </row>
    <row r="361" ht="12.75">
      <c r="D361" s="7"/>
    </row>
    <row r="362" ht="12.75">
      <c r="D362" s="7"/>
    </row>
    <row r="363" ht="12.75">
      <c r="D363" s="7"/>
    </row>
    <row r="364" ht="12.75">
      <c r="D364" s="7"/>
    </row>
    <row r="365" ht="12.75">
      <c r="D365" s="7"/>
    </row>
    <row r="366" ht="12.75">
      <c r="D366" s="7"/>
    </row>
    <row r="367" ht="12.75">
      <c r="D367" s="7"/>
    </row>
    <row r="368" ht="12.75">
      <c r="D368" s="7"/>
    </row>
    <row r="369" ht="12.75">
      <c r="D369" s="7"/>
    </row>
    <row r="370" ht="12.75">
      <c r="D370" s="7"/>
    </row>
    <row r="371" ht="12.75">
      <c r="D371" s="7"/>
    </row>
    <row r="372" ht="12.75">
      <c r="D372" s="7"/>
    </row>
    <row r="373" ht="12.75">
      <c r="D373" s="7"/>
    </row>
    <row r="374" ht="12.75">
      <c r="D374" s="7"/>
    </row>
    <row r="375" ht="12.75">
      <c r="D375" s="7"/>
    </row>
    <row r="376" ht="12.75">
      <c r="D376" s="7"/>
    </row>
    <row r="377" ht="12.75">
      <c r="D377" s="7"/>
    </row>
    <row r="378" ht="12.75">
      <c r="D378" s="7"/>
    </row>
    <row r="379" ht="12.75">
      <c r="D379" s="7"/>
    </row>
    <row r="380" ht="12.75">
      <c r="D380" s="7"/>
    </row>
    <row r="381" ht="12.75">
      <c r="D381" s="7"/>
    </row>
    <row r="382" ht="12.75">
      <c r="D382" s="7"/>
    </row>
    <row r="383" ht="12.75">
      <c r="D383" s="7"/>
    </row>
    <row r="384" ht="12.75">
      <c r="D384" s="7"/>
    </row>
    <row r="385" ht="12.75">
      <c r="D385" s="7"/>
    </row>
    <row r="386" ht="12.75">
      <c r="D386" s="7"/>
    </row>
    <row r="387" ht="12.75">
      <c r="D387" s="7"/>
    </row>
    <row r="388" ht="12.75">
      <c r="D388" s="7"/>
    </row>
    <row r="389" ht="12.75">
      <c r="D389" s="7"/>
    </row>
    <row r="390" ht="12.75">
      <c r="D390" s="7"/>
    </row>
    <row r="391" ht="12.75">
      <c r="D391" s="7"/>
    </row>
    <row r="392" ht="12.75">
      <c r="D392" s="7"/>
    </row>
    <row r="393" ht="12.75">
      <c r="D393" s="7"/>
    </row>
    <row r="394" ht="12.75">
      <c r="D394" s="7"/>
    </row>
    <row r="395" ht="12.75">
      <c r="D395" s="7"/>
    </row>
    <row r="396" ht="12.75">
      <c r="D396" s="7"/>
    </row>
    <row r="397" ht="12.75">
      <c r="D397" s="7"/>
    </row>
    <row r="398" ht="12.75">
      <c r="D398" s="7"/>
    </row>
    <row r="399" ht="12.75">
      <c r="D399" s="7"/>
    </row>
    <row r="400" ht="12.75">
      <c r="D400" s="7"/>
    </row>
    <row r="401" ht="12.75">
      <c r="D401" s="7"/>
    </row>
    <row r="402" ht="12.75">
      <c r="D402" s="7"/>
    </row>
    <row r="403" ht="12.75">
      <c r="D403" s="7"/>
    </row>
    <row r="404" ht="12.75">
      <c r="D404" s="7"/>
    </row>
    <row r="405" ht="12.75">
      <c r="D405" s="7"/>
    </row>
    <row r="406" ht="12.75">
      <c r="D406" s="7"/>
    </row>
    <row r="407" ht="12.75">
      <c r="D407" s="7"/>
    </row>
    <row r="408" ht="12.75">
      <c r="D408" s="7"/>
    </row>
    <row r="409" ht="12.75">
      <c r="D409" s="7"/>
    </row>
    <row r="410" ht="12.75">
      <c r="D410" s="7"/>
    </row>
    <row r="411" ht="12.75">
      <c r="D411" s="7"/>
    </row>
    <row r="412" ht="12.75">
      <c r="D412" s="7"/>
    </row>
    <row r="413" ht="12.75">
      <c r="D413" s="7"/>
    </row>
    <row r="414" ht="12.75">
      <c r="D414" s="7"/>
    </row>
    <row r="415" ht="12.75">
      <c r="D415" s="7"/>
    </row>
    <row r="416" ht="12.75">
      <c r="D416" s="7"/>
    </row>
    <row r="417" ht="12.75">
      <c r="D417" s="7"/>
    </row>
    <row r="418" ht="12.75">
      <c r="D418" s="7"/>
    </row>
    <row r="419" ht="12.75">
      <c r="D419" s="7"/>
    </row>
    <row r="420" ht="12.75">
      <c r="D420" s="7"/>
    </row>
    <row r="421" ht="12.75">
      <c r="D421" s="7"/>
    </row>
    <row r="422" ht="12.75">
      <c r="D422" s="7"/>
    </row>
    <row r="423" ht="12.75">
      <c r="D423" s="7"/>
    </row>
    <row r="424" ht="12.75">
      <c r="D424" s="7"/>
    </row>
    <row r="425" ht="12.75">
      <c r="D425" s="7"/>
    </row>
    <row r="426" ht="12.75">
      <c r="D426" s="7"/>
    </row>
    <row r="427" ht="12.75">
      <c r="D427" s="7"/>
    </row>
    <row r="428" ht="12.75">
      <c r="D428" s="7"/>
    </row>
    <row r="429" ht="12.75">
      <c r="D429" s="7"/>
    </row>
    <row r="430" ht="12.75">
      <c r="D430" s="7"/>
    </row>
    <row r="431" ht="12.75">
      <c r="D431" s="7"/>
    </row>
    <row r="432" ht="12.75">
      <c r="D432" s="7"/>
    </row>
    <row r="433" ht="12.75">
      <c r="D433" s="7"/>
    </row>
    <row r="434" ht="12.75">
      <c r="D434" s="7"/>
    </row>
    <row r="435" ht="12.75">
      <c r="D435" s="7"/>
    </row>
    <row r="436" ht="12.75">
      <c r="D436" s="7"/>
    </row>
    <row r="437" ht="12.75">
      <c r="D437" s="7"/>
    </row>
    <row r="438" ht="12.75">
      <c r="D438" s="7"/>
    </row>
    <row r="439" ht="12.75">
      <c r="D439" s="7"/>
    </row>
    <row r="440" ht="12.75">
      <c r="D440" s="7"/>
    </row>
    <row r="441" ht="12.75">
      <c r="D441" s="7"/>
    </row>
    <row r="442" ht="12.75">
      <c r="D442" s="7"/>
    </row>
    <row r="443" ht="12.75">
      <c r="D443" s="7"/>
    </row>
    <row r="444" ht="12.75">
      <c r="D444" s="7"/>
    </row>
    <row r="445" ht="12.75">
      <c r="D445" s="7"/>
    </row>
    <row r="446" ht="12.75">
      <c r="D446" s="7"/>
    </row>
    <row r="447" ht="12.75">
      <c r="D447" s="7"/>
    </row>
    <row r="448" ht="12.75">
      <c r="D448" s="7"/>
    </row>
    <row r="449" ht="12.75">
      <c r="D449" s="7"/>
    </row>
    <row r="450" ht="12.75">
      <c r="D450" s="7"/>
    </row>
    <row r="451" ht="12.75">
      <c r="D451" s="7"/>
    </row>
    <row r="452" ht="12.75">
      <c r="D452" s="7"/>
    </row>
    <row r="453" ht="12.75">
      <c r="D453" s="7"/>
    </row>
    <row r="454" ht="12.75">
      <c r="D454" s="7"/>
    </row>
    <row r="455" ht="12.75">
      <c r="D455" s="7"/>
    </row>
    <row r="456" ht="12.75">
      <c r="D456" s="7"/>
    </row>
    <row r="457" ht="12.75">
      <c r="D457" s="7"/>
    </row>
    <row r="458" ht="12.75">
      <c r="D458" s="7"/>
    </row>
    <row r="459" ht="12.75">
      <c r="D459" s="7"/>
    </row>
    <row r="460" ht="12.75">
      <c r="D460" s="7"/>
    </row>
    <row r="461" ht="12.75">
      <c r="D461" s="7"/>
    </row>
    <row r="462" ht="12.75">
      <c r="D462" s="7"/>
    </row>
    <row r="463" ht="12.75">
      <c r="D463" s="7"/>
    </row>
    <row r="464" ht="12.75">
      <c r="D464" s="7"/>
    </row>
    <row r="465" ht="12.75">
      <c r="D465" s="7"/>
    </row>
    <row r="466" ht="12.75">
      <c r="D466" s="7"/>
    </row>
    <row r="467" ht="12.75">
      <c r="D467" s="7"/>
    </row>
    <row r="468" ht="12.75">
      <c r="D468" s="7"/>
    </row>
    <row r="469" ht="12.75">
      <c r="D469" s="7"/>
    </row>
    <row r="470" ht="12.75">
      <c r="D470" s="7"/>
    </row>
    <row r="471" ht="12.75">
      <c r="D471" s="7"/>
    </row>
    <row r="472" ht="12.75">
      <c r="D472" s="7"/>
    </row>
    <row r="473" ht="12.75">
      <c r="D473" s="7"/>
    </row>
    <row r="474" ht="12.75">
      <c r="D474" s="7"/>
    </row>
    <row r="475" ht="12.75">
      <c r="D475" s="7"/>
    </row>
    <row r="476" ht="12.75">
      <c r="D476" s="7"/>
    </row>
    <row r="477" ht="12.75">
      <c r="D477" s="7"/>
    </row>
    <row r="478" ht="12.75">
      <c r="D478" s="7"/>
    </row>
    <row r="479" ht="12.75">
      <c r="D479" s="7"/>
    </row>
    <row r="480" ht="12.75">
      <c r="D480" s="7"/>
    </row>
    <row r="481" ht="12.75">
      <c r="D481" s="7"/>
    </row>
    <row r="482" ht="12.75">
      <c r="D482" s="7"/>
    </row>
    <row r="483" ht="12.75">
      <c r="D483" s="7"/>
    </row>
    <row r="484" ht="12.75">
      <c r="D484" s="7"/>
    </row>
    <row r="485" ht="12.75">
      <c r="D485" s="7"/>
    </row>
    <row r="486" ht="12.75">
      <c r="D486" s="7"/>
    </row>
    <row r="487" ht="12.75">
      <c r="D487" s="7"/>
    </row>
    <row r="488" ht="12.75">
      <c r="D488" s="7"/>
    </row>
    <row r="489" ht="12.75">
      <c r="D489" s="7"/>
    </row>
    <row r="490" ht="12.75">
      <c r="D490" s="7"/>
    </row>
    <row r="491" ht="12.75">
      <c r="D491" s="7"/>
    </row>
    <row r="492" ht="12.75">
      <c r="D492" s="7"/>
    </row>
    <row r="493" ht="12.75">
      <c r="D493" s="7"/>
    </row>
    <row r="494" ht="12.75">
      <c r="D494" s="7"/>
    </row>
    <row r="495" ht="12.75">
      <c r="D495" s="7"/>
    </row>
    <row r="496" ht="12.75">
      <c r="D496" s="7"/>
    </row>
    <row r="497" ht="12.75">
      <c r="D497" s="7"/>
    </row>
    <row r="498" ht="12.75">
      <c r="D498" s="7"/>
    </row>
    <row r="499" ht="12.75">
      <c r="D499" s="7"/>
    </row>
    <row r="500" ht="12.75">
      <c r="D500" s="7"/>
    </row>
    <row r="501" ht="12.75">
      <c r="D501" s="7"/>
    </row>
    <row r="502" ht="12.75">
      <c r="D502" s="7"/>
    </row>
    <row r="503" ht="12.75">
      <c r="D503" s="7"/>
    </row>
    <row r="504" ht="12.75">
      <c r="D504" s="7"/>
    </row>
    <row r="505" ht="12.75">
      <c r="D505" s="7"/>
    </row>
    <row r="506" ht="12.75">
      <c r="D506" s="7"/>
    </row>
    <row r="507" ht="12.75">
      <c r="D507" s="7"/>
    </row>
    <row r="508" ht="12.75">
      <c r="D508" s="7"/>
    </row>
    <row r="509" ht="12.75">
      <c r="D509" s="7"/>
    </row>
    <row r="510" ht="12.75">
      <c r="D510" s="7"/>
    </row>
    <row r="511" ht="12.75">
      <c r="D511" s="7"/>
    </row>
    <row r="512" ht="12.75">
      <c r="D512" s="7"/>
    </row>
    <row r="513" ht="12.75">
      <c r="D513" s="7"/>
    </row>
    <row r="514" ht="12.75">
      <c r="D514" s="7"/>
    </row>
    <row r="515" ht="12.75">
      <c r="D515" s="7"/>
    </row>
    <row r="516" ht="12.75">
      <c r="D516" s="7"/>
    </row>
    <row r="517" ht="12.75">
      <c r="D517" s="7"/>
    </row>
    <row r="518" ht="12.75">
      <c r="D518" s="7"/>
    </row>
    <row r="519" ht="12.75">
      <c r="D519" s="7"/>
    </row>
    <row r="520" ht="12.75">
      <c r="D520" s="7"/>
    </row>
    <row r="521" ht="12.75">
      <c r="D521" s="7"/>
    </row>
    <row r="522" ht="12.75">
      <c r="D522" s="7"/>
    </row>
    <row r="523" ht="12.75">
      <c r="D523" s="7"/>
    </row>
    <row r="524" ht="12.75">
      <c r="D524" s="7"/>
    </row>
    <row r="525" ht="12.75">
      <c r="D525" s="7"/>
    </row>
    <row r="526" ht="12.75">
      <c r="D526" s="7"/>
    </row>
    <row r="527" ht="12.75">
      <c r="D527" s="7"/>
    </row>
    <row r="528" ht="12.75">
      <c r="D528" s="7"/>
    </row>
    <row r="529" ht="12.75">
      <c r="D529" s="7"/>
    </row>
    <row r="530" ht="12.75">
      <c r="D530" s="7"/>
    </row>
    <row r="531" ht="12.75">
      <c r="D531" s="7"/>
    </row>
    <row r="532" ht="12.75">
      <c r="D532" s="7"/>
    </row>
    <row r="533" ht="12.75">
      <c r="D533" s="7"/>
    </row>
    <row r="534" ht="12.75">
      <c r="D534" s="7"/>
    </row>
    <row r="535" ht="12.75">
      <c r="D535" s="7"/>
    </row>
    <row r="536" ht="12.75">
      <c r="D536" s="7"/>
    </row>
    <row r="537" ht="12.75">
      <c r="D537" s="7"/>
    </row>
    <row r="538" ht="12.75">
      <c r="D538" s="7"/>
    </row>
    <row r="539" ht="12.75">
      <c r="D539" s="7"/>
    </row>
    <row r="540" ht="12.75">
      <c r="D540" s="7"/>
    </row>
    <row r="541" ht="12.75">
      <c r="D541" s="7"/>
    </row>
    <row r="542" ht="12.75">
      <c r="D542" s="7"/>
    </row>
    <row r="543" ht="12.75">
      <c r="D543" s="7"/>
    </row>
    <row r="544" ht="12.75">
      <c r="D544" s="7"/>
    </row>
    <row r="545" ht="12.75">
      <c r="D545" s="7"/>
    </row>
    <row r="546" ht="12.75">
      <c r="D546" s="7"/>
    </row>
    <row r="547" ht="12.75">
      <c r="D547" s="7"/>
    </row>
    <row r="548" ht="12.75">
      <c r="D548" s="7"/>
    </row>
    <row r="549" ht="12.75">
      <c r="D549" s="7"/>
    </row>
    <row r="550" ht="12.75">
      <c r="D550" s="7"/>
    </row>
    <row r="551" ht="12.75">
      <c r="D551" s="7"/>
    </row>
    <row r="552" ht="12.75">
      <c r="D552" s="7"/>
    </row>
    <row r="553" ht="12.75">
      <c r="D553" s="7"/>
    </row>
    <row r="554" ht="12.75">
      <c r="D554" s="7"/>
    </row>
    <row r="555" ht="12.75">
      <c r="D555" s="7"/>
    </row>
    <row r="556" ht="12.75">
      <c r="D556" s="7"/>
    </row>
    <row r="557" ht="12.75">
      <c r="D557" s="7"/>
    </row>
    <row r="558" ht="12.75">
      <c r="D558" s="7"/>
    </row>
    <row r="559" ht="12.75">
      <c r="D559" s="7"/>
    </row>
    <row r="560" ht="12.75">
      <c r="D560" s="7"/>
    </row>
    <row r="561" ht="12.75">
      <c r="D561" s="7"/>
    </row>
    <row r="562" ht="12.75">
      <c r="D562" s="7"/>
    </row>
    <row r="563" ht="12.75">
      <c r="D563" s="7"/>
    </row>
    <row r="564" ht="12.75">
      <c r="D564" s="7"/>
    </row>
    <row r="565" ht="12.75">
      <c r="D565" s="7"/>
    </row>
    <row r="566" ht="12.75">
      <c r="D566" s="7"/>
    </row>
    <row r="567" ht="12.75">
      <c r="D567" s="7"/>
    </row>
    <row r="568" ht="12.75">
      <c r="D568" s="7"/>
    </row>
    <row r="569" ht="12.75">
      <c r="D569" s="7"/>
    </row>
    <row r="570" ht="12.75">
      <c r="D570" s="7"/>
    </row>
    <row r="571" ht="12.75">
      <c r="D571" s="7"/>
    </row>
    <row r="572" ht="12.75">
      <c r="D572" s="7"/>
    </row>
    <row r="573" ht="12.75">
      <c r="D573" s="7"/>
    </row>
    <row r="574" ht="12.75">
      <c r="D574" s="7"/>
    </row>
    <row r="575" ht="12.75">
      <c r="D575" s="7"/>
    </row>
    <row r="576" ht="12.75">
      <c r="D576" s="7"/>
    </row>
    <row r="577" ht="12.75">
      <c r="D577" s="7"/>
    </row>
    <row r="578" ht="12.75">
      <c r="D578" s="7"/>
    </row>
    <row r="579" ht="12.75">
      <c r="D579" s="7"/>
    </row>
    <row r="580" ht="12.75">
      <c r="D580" s="7"/>
    </row>
    <row r="581" ht="12.75">
      <c r="D581" s="7"/>
    </row>
    <row r="582" ht="12.75">
      <c r="D582" s="7"/>
    </row>
    <row r="583" ht="12.75">
      <c r="D583" s="7"/>
    </row>
    <row r="584" ht="12.75">
      <c r="D584" s="7"/>
    </row>
    <row r="585" ht="12.75">
      <c r="D585" s="7"/>
    </row>
    <row r="586" ht="12.75">
      <c r="D586" s="7"/>
    </row>
    <row r="587" ht="12.75">
      <c r="D587" s="7"/>
    </row>
    <row r="588" ht="12.75">
      <c r="D588" s="7"/>
    </row>
    <row r="589" ht="12.75">
      <c r="D589" s="7"/>
    </row>
    <row r="590" ht="12.75">
      <c r="D590" s="7"/>
    </row>
    <row r="591" ht="12.75">
      <c r="D591" s="7"/>
    </row>
    <row r="592" ht="12.75">
      <c r="D592" s="7"/>
    </row>
    <row r="593" ht="12.75">
      <c r="D593" s="7"/>
    </row>
    <row r="594" ht="12.75">
      <c r="D594" s="7"/>
    </row>
    <row r="595" ht="12.75">
      <c r="D595" s="7"/>
    </row>
    <row r="596" ht="12.75">
      <c r="D596" s="7"/>
    </row>
    <row r="597" ht="12.75">
      <c r="D597" s="7"/>
    </row>
    <row r="598" ht="12.75">
      <c r="D598" s="7"/>
    </row>
    <row r="599" ht="12.75">
      <c r="D599" s="7"/>
    </row>
    <row r="600" ht="12.75">
      <c r="D600" s="7"/>
    </row>
    <row r="601" ht="12.75">
      <c r="D601" s="7"/>
    </row>
    <row r="602" ht="12.75">
      <c r="D602" s="7"/>
    </row>
    <row r="603" ht="12.75">
      <c r="D603" s="7"/>
    </row>
    <row r="604" ht="12.75">
      <c r="D604" s="7"/>
    </row>
    <row r="605" ht="12.75">
      <c r="D605" s="7"/>
    </row>
    <row r="606" ht="12.75">
      <c r="D606" s="7"/>
    </row>
    <row r="607" ht="12.75">
      <c r="D607" s="7"/>
    </row>
    <row r="608" ht="12.75">
      <c r="D608" s="7"/>
    </row>
    <row r="609" ht="12.75">
      <c r="D609" s="7"/>
    </row>
    <row r="610" ht="12.75">
      <c r="D610" s="7"/>
    </row>
    <row r="611" ht="12.75">
      <c r="D611" s="7"/>
    </row>
    <row r="612" ht="12.75">
      <c r="D612" s="7"/>
    </row>
    <row r="613" ht="12.75">
      <c r="D613" s="7"/>
    </row>
    <row r="614" ht="12.75">
      <c r="D614" s="7"/>
    </row>
    <row r="615" ht="12.75">
      <c r="D615" s="7"/>
    </row>
    <row r="616" ht="12.75">
      <c r="D616" s="7"/>
    </row>
    <row r="617" ht="12.75">
      <c r="D617" s="7"/>
    </row>
    <row r="618" ht="12.75">
      <c r="D618" s="7"/>
    </row>
    <row r="619" ht="12.75">
      <c r="D619" s="7"/>
    </row>
    <row r="620" ht="12.75">
      <c r="D620" s="7"/>
    </row>
    <row r="621" ht="12.75">
      <c r="D621" s="7"/>
    </row>
    <row r="622" ht="12.75">
      <c r="D622" s="7"/>
    </row>
    <row r="623" ht="12.75">
      <c r="D623" s="7"/>
    </row>
    <row r="624" ht="12.75">
      <c r="D624" s="7"/>
    </row>
    <row r="625" ht="12.75">
      <c r="D625" s="7"/>
    </row>
    <row r="626" ht="12.75">
      <c r="D626" s="7"/>
    </row>
    <row r="627" ht="12.75">
      <c r="D627" s="7"/>
    </row>
    <row r="628" ht="12.75">
      <c r="D628" s="7"/>
    </row>
    <row r="629" ht="12.75">
      <c r="D629" s="7"/>
    </row>
    <row r="630" ht="12.75">
      <c r="D630" s="7"/>
    </row>
    <row r="631" ht="12.75">
      <c r="D631" s="7"/>
    </row>
    <row r="632" ht="12.75">
      <c r="D632" s="7"/>
    </row>
    <row r="633" ht="12.75">
      <c r="D633" s="7"/>
    </row>
    <row r="634" ht="12.75">
      <c r="D634" s="7"/>
    </row>
    <row r="635" ht="12.75">
      <c r="D635" s="7"/>
    </row>
    <row r="636" ht="12.75">
      <c r="D636" s="7"/>
    </row>
    <row r="637" ht="12.75">
      <c r="D637" s="7"/>
    </row>
    <row r="638" ht="12.75">
      <c r="D638" s="7"/>
    </row>
    <row r="639" ht="12.75">
      <c r="D639" s="7"/>
    </row>
    <row r="640" ht="12.75">
      <c r="D640" s="7"/>
    </row>
    <row r="641" ht="12.75">
      <c r="D641" s="7"/>
    </row>
    <row r="642" ht="12.75">
      <c r="D642" s="7"/>
    </row>
    <row r="643" ht="12.75">
      <c r="D643" s="7"/>
    </row>
    <row r="644" ht="12.75">
      <c r="D644" s="7"/>
    </row>
    <row r="645" ht="12.75">
      <c r="D645" s="7"/>
    </row>
    <row r="646" ht="12.75">
      <c r="D646" s="7"/>
    </row>
    <row r="647" ht="12.75">
      <c r="D647" s="7"/>
    </row>
    <row r="648" ht="12.75">
      <c r="D648" s="7"/>
    </row>
    <row r="649" ht="12.75">
      <c r="D649" s="7"/>
    </row>
    <row r="650" ht="12.75">
      <c r="D650" s="7"/>
    </row>
    <row r="651" ht="12.75">
      <c r="D651" s="7"/>
    </row>
    <row r="652" ht="12.75">
      <c r="D652" s="7"/>
    </row>
    <row r="653" ht="12.75">
      <c r="D653" s="7"/>
    </row>
    <row r="654" ht="12.75">
      <c r="D654" s="7"/>
    </row>
    <row r="655" ht="12.75">
      <c r="D655" s="7"/>
    </row>
    <row r="656" ht="12.75">
      <c r="D656" s="7"/>
    </row>
    <row r="657" ht="12.75">
      <c r="D657" s="7"/>
    </row>
    <row r="658" ht="12.75">
      <c r="D658" s="7"/>
    </row>
    <row r="659" ht="12.75">
      <c r="D659" s="7"/>
    </row>
    <row r="660" ht="12.75">
      <c r="D660" s="7"/>
    </row>
    <row r="661" ht="12.75">
      <c r="D661" s="7"/>
    </row>
    <row r="662" ht="12.75">
      <c r="D662" s="7"/>
    </row>
    <row r="663" ht="12.75">
      <c r="D663" s="7"/>
    </row>
    <row r="664" ht="12.75">
      <c r="D664" s="7"/>
    </row>
    <row r="665" ht="12.75">
      <c r="D665" s="7"/>
    </row>
    <row r="666" ht="12.75">
      <c r="D666" s="7"/>
    </row>
    <row r="667" ht="12.75">
      <c r="D667" s="7"/>
    </row>
    <row r="668" ht="12.75">
      <c r="D668" s="7"/>
    </row>
    <row r="669" ht="12.75">
      <c r="D669" s="7"/>
    </row>
    <row r="670" ht="12.75">
      <c r="D670" s="7"/>
    </row>
    <row r="671" ht="12.75">
      <c r="D671" s="7"/>
    </row>
    <row r="672" ht="12.75">
      <c r="D672" s="7"/>
    </row>
    <row r="673" ht="12.75">
      <c r="D673" s="7"/>
    </row>
    <row r="674" ht="12.75">
      <c r="D674" s="7"/>
    </row>
    <row r="675" ht="12.75">
      <c r="D675" s="7"/>
    </row>
    <row r="676" ht="12.75">
      <c r="D676" s="7"/>
    </row>
    <row r="677" ht="12.75">
      <c r="D677" s="7"/>
    </row>
    <row r="678" ht="12.75">
      <c r="D678" s="7"/>
    </row>
    <row r="679" ht="12.75">
      <c r="D679" s="7"/>
    </row>
    <row r="680" ht="12.75">
      <c r="D680" s="7"/>
    </row>
    <row r="681" ht="12.75">
      <c r="D681" s="7"/>
    </row>
    <row r="682" ht="12.75">
      <c r="D682" s="7"/>
    </row>
    <row r="683" ht="12.75">
      <c r="D683" s="7"/>
    </row>
    <row r="684" ht="12.75">
      <c r="D684" s="7"/>
    </row>
    <row r="685" ht="12.75">
      <c r="D685" s="7"/>
    </row>
    <row r="686" ht="12.75">
      <c r="D686" s="7"/>
    </row>
    <row r="687" ht="12.75">
      <c r="D687" s="7"/>
    </row>
    <row r="688" ht="12.75">
      <c r="D688" s="7"/>
    </row>
    <row r="689" ht="12.75">
      <c r="D689" s="7"/>
    </row>
    <row r="690" ht="12.75">
      <c r="D690" s="7"/>
    </row>
    <row r="691" ht="12.75">
      <c r="D691" s="7"/>
    </row>
    <row r="692" ht="12.75">
      <c r="D692" s="7"/>
    </row>
    <row r="693" ht="12.75">
      <c r="D693" s="7"/>
    </row>
    <row r="694" ht="12.75">
      <c r="D694" s="7"/>
    </row>
    <row r="695" ht="12.75">
      <c r="D695" s="7"/>
    </row>
    <row r="696" ht="12.75">
      <c r="D696" s="7"/>
    </row>
    <row r="697" ht="12.75">
      <c r="D697" s="7"/>
    </row>
    <row r="698" ht="12.75">
      <c r="D698" s="7"/>
    </row>
    <row r="699" ht="12.75">
      <c r="D699" s="7"/>
    </row>
    <row r="700" ht="12.75">
      <c r="D700" s="7"/>
    </row>
    <row r="701" ht="12.75">
      <c r="D701" s="7"/>
    </row>
    <row r="702" ht="12.75">
      <c r="D702" s="7"/>
    </row>
    <row r="703" ht="12.75">
      <c r="D703" s="7"/>
    </row>
    <row r="704" ht="12.75">
      <c r="D704" s="7"/>
    </row>
    <row r="705" ht="12.75">
      <c r="D705" s="7"/>
    </row>
    <row r="706" ht="12.75">
      <c r="D706" s="7"/>
    </row>
    <row r="707" ht="12.75">
      <c r="D707" s="7"/>
    </row>
    <row r="708" ht="12.75">
      <c r="D708" s="7"/>
    </row>
    <row r="709" ht="12.75">
      <c r="D709" s="7"/>
    </row>
    <row r="710" ht="12.75">
      <c r="D710" s="7"/>
    </row>
    <row r="711" ht="12.75">
      <c r="D711" s="7"/>
    </row>
    <row r="712" ht="12.75">
      <c r="D712" s="7"/>
    </row>
    <row r="713" ht="12.75">
      <c r="D713" s="7"/>
    </row>
    <row r="714" ht="12.75">
      <c r="D714" s="7"/>
    </row>
    <row r="715" ht="12.75">
      <c r="D715" s="7"/>
    </row>
    <row r="716" ht="12.75">
      <c r="D716" s="7"/>
    </row>
    <row r="717" ht="12.75">
      <c r="D717" s="7"/>
    </row>
    <row r="718" ht="12.75">
      <c r="D718" s="7"/>
    </row>
    <row r="719" ht="12.75">
      <c r="D719" s="7"/>
    </row>
    <row r="720" ht="12.75">
      <c r="D720" s="7"/>
    </row>
    <row r="721" ht="12.75">
      <c r="D721" s="7"/>
    </row>
    <row r="722" ht="12.75">
      <c r="D722" s="7"/>
    </row>
    <row r="723" ht="12.75">
      <c r="D723" s="7"/>
    </row>
    <row r="724" ht="12.75">
      <c r="D724" s="7"/>
    </row>
    <row r="725" ht="12.75">
      <c r="D725" s="7"/>
    </row>
    <row r="726" ht="12.75">
      <c r="D726" s="7"/>
    </row>
    <row r="727" ht="12.75">
      <c r="D727" s="7"/>
    </row>
    <row r="728" ht="12.75">
      <c r="D728" s="7"/>
    </row>
    <row r="729" ht="12.75">
      <c r="D729" s="7"/>
    </row>
    <row r="730" ht="12.75">
      <c r="D730" s="7"/>
    </row>
    <row r="731" ht="12.75">
      <c r="D731" s="7"/>
    </row>
    <row r="732" ht="12.75">
      <c r="D732" s="7"/>
    </row>
    <row r="733" ht="12.75">
      <c r="D733" s="7"/>
    </row>
    <row r="734" ht="12.75">
      <c r="D734" s="7"/>
    </row>
    <row r="735" ht="12.75">
      <c r="D735" s="7"/>
    </row>
    <row r="736" ht="12.75">
      <c r="D736" s="7"/>
    </row>
    <row r="737" ht="12.75">
      <c r="D737" s="7"/>
    </row>
    <row r="738" ht="12.75">
      <c r="D738" s="7"/>
    </row>
    <row r="739" ht="12.75">
      <c r="D739" s="7"/>
    </row>
    <row r="740" ht="12.75">
      <c r="D740" s="7"/>
    </row>
    <row r="741" ht="12.75">
      <c r="D741" s="7"/>
    </row>
    <row r="742" ht="12.75">
      <c r="D742" s="7"/>
    </row>
    <row r="743" ht="12.75">
      <c r="D743" s="7"/>
    </row>
    <row r="744" ht="12.75">
      <c r="D744" s="7"/>
    </row>
    <row r="745" ht="12.75">
      <c r="D745" s="7"/>
    </row>
    <row r="746" ht="12.75">
      <c r="D746" s="7"/>
    </row>
    <row r="747" ht="12.75">
      <c r="D747" s="7"/>
    </row>
    <row r="748" ht="12.75">
      <c r="D748" s="7"/>
    </row>
    <row r="749" ht="12.75">
      <c r="D749" s="7"/>
    </row>
    <row r="750" ht="12.75">
      <c r="D750" s="7"/>
    </row>
    <row r="751" ht="12.75">
      <c r="D751" s="7"/>
    </row>
    <row r="752" ht="12.75">
      <c r="D752" s="7"/>
    </row>
    <row r="753" ht="12.75">
      <c r="D753" s="7"/>
    </row>
    <row r="754" ht="12.75">
      <c r="D754" s="7"/>
    </row>
    <row r="755" ht="12.75">
      <c r="D755" s="7"/>
    </row>
    <row r="756" ht="12.75">
      <c r="D756" s="7"/>
    </row>
    <row r="757" ht="12.75">
      <c r="D757" s="7"/>
    </row>
    <row r="758" ht="12.75">
      <c r="D758" s="7"/>
    </row>
    <row r="759" ht="12.75">
      <c r="D759" s="7"/>
    </row>
    <row r="760" ht="12.75">
      <c r="D760" s="7"/>
    </row>
    <row r="761" ht="12.75">
      <c r="D761" s="7"/>
    </row>
    <row r="762" ht="12.75">
      <c r="D762" s="7"/>
    </row>
    <row r="763" ht="12.75">
      <c r="D763" s="7"/>
    </row>
    <row r="764" ht="12.75">
      <c r="D764" s="7"/>
    </row>
    <row r="765" ht="12.75">
      <c r="D765" s="7"/>
    </row>
    <row r="766" ht="12.75">
      <c r="D766" s="7"/>
    </row>
    <row r="767" ht="12.75">
      <c r="D767" s="7"/>
    </row>
    <row r="768" ht="12.75">
      <c r="D768" s="7"/>
    </row>
    <row r="769" ht="12.75">
      <c r="D769" s="7"/>
    </row>
    <row r="770" ht="12.75">
      <c r="D770" s="7"/>
    </row>
    <row r="771" ht="12.75">
      <c r="D771" s="7"/>
    </row>
    <row r="772" ht="12.75">
      <c r="D772" s="7"/>
    </row>
    <row r="773" ht="12.75">
      <c r="D773" s="7"/>
    </row>
    <row r="774" ht="12.75">
      <c r="D774" s="7"/>
    </row>
    <row r="775" ht="12.75">
      <c r="D775" s="7"/>
    </row>
    <row r="776" ht="12.75">
      <c r="D776" s="7"/>
    </row>
    <row r="777" ht="12.75">
      <c r="D777" s="7"/>
    </row>
    <row r="778" ht="12.75">
      <c r="D778" s="7"/>
    </row>
    <row r="779" ht="12.75">
      <c r="D779" s="7"/>
    </row>
    <row r="780" ht="12.75">
      <c r="D780" s="7"/>
    </row>
    <row r="781" ht="12.75">
      <c r="D781" s="7"/>
    </row>
    <row r="782" ht="12.75">
      <c r="D782" s="7"/>
    </row>
    <row r="783" ht="12.75">
      <c r="D783" s="7"/>
    </row>
    <row r="784" ht="12.75">
      <c r="D784" s="7"/>
    </row>
    <row r="785" ht="12.75">
      <c r="D785" s="7"/>
    </row>
    <row r="786" ht="12.75">
      <c r="D786" s="7"/>
    </row>
    <row r="787" ht="12.75">
      <c r="D787" s="7"/>
    </row>
    <row r="788" ht="12.75">
      <c r="D788" s="7"/>
    </row>
    <row r="789" ht="12.75">
      <c r="D789" s="7"/>
    </row>
    <row r="790" ht="12.75">
      <c r="D790" s="7"/>
    </row>
    <row r="791" ht="12.75">
      <c r="D791" s="7"/>
    </row>
    <row r="792" ht="12.75">
      <c r="D792" s="7"/>
    </row>
    <row r="793" ht="12.75">
      <c r="D793" s="7"/>
    </row>
    <row r="794" ht="12.75">
      <c r="D794" s="7"/>
    </row>
    <row r="795" ht="12.75">
      <c r="D795" s="7"/>
    </row>
    <row r="796" ht="12.75">
      <c r="D796" s="7"/>
    </row>
    <row r="797" ht="12.75">
      <c r="D797" s="7"/>
    </row>
    <row r="798" ht="12.75">
      <c r="D798" s="7"/>
    </row>
    <row r="799" ht="12.75">
      <c r="D799" s="7"/>
    </row>
    <row r="800" ht="12.75">
      <c r="D800" s="7"/>
    </row>
    <row r="801" ht="12.75">
      <c r="D801" s="7"/>
    </row>
    <row r="802" ht="12.75">
      <c r="D802" s="7"/>
    </row>
    <row r="803" ht="12.75">
      <c r="D803" s="7"/>
    </row>
    <row r="804" ht="12.75">
      <c r="D804" s="7"/>
    </row>
    <row r="805" ht="12.75">
      <c r="D805" s="7"/>
    </row>
    <row r="806" ht="12.75">
      <c r="D806" s="7"/>
    </row>
    <row r="807" ht="12.75">
      <c r="D807" s="7"/>
    </row>
    <row r="808" ht="12.75">
      <c r="D808" s="7"/>
    </row>
    <row r="809" ht="12.75">
      <c r="D809" s="7"/>
    </row>
    <row r="810" ht="12.75">
      <c r="D810" s="7"/>
    </row>
    <row r="811" ht="12.75">
      <c r="D811" s="7"/>
    </row>
    <row r="812" ht="12.75">
      <c r="D812" s="7"/>
    </row>
    <row r="813" ht="12.75">
      <c r="D813" s="7"/>
    </row>
    <row r="814" ht="12.75">
      <c r="D814" s="7"/>
    </row>
    <row r="815" ht="12.75">
      <c r="D815" s="7"/>
    </row>
    <row r="816" ht="12.75">
      <c r="D816" s="7"/>
    </row>
    <row r="817" ht="12.75">
      <c r="D817" s="7"/>
    </row>
    <row r="818" ht="12.75">
      <c r="D818" s="7"/>
    </row>
    <row r="819" ht="12.75">
      <c r="D819" s="7"/>
    </row>
    <row r="820" ht="12.75">
      <c r="D820" s="7"/>
    </row>
    <row r="821" ht="12.75">
      <c r="D821" s="7"/>
    </row>
    <row r="822" ht="12.75">
      <c r="D822" s="7"/>
    </row>
    <row r="823" ht="12.75">
      <c r="D823" s="7"/>
    </row>
    <row r="824" ht="12.75">
      <c r="D824" s="7"/>
    </row>
    <row r="825" ht="12.75">
      <c r="D825" s="7"/>
    </row>
    <row r="826" ht="12.75">
      <c r="D826" s="7"/>
    </row>
    <row r="827" ht="12.75">
      <c r="D827" s="7"/>
    </row>
    <row r="828" ht="12.75">
      <c r="D828" s="7"/>
    </row>
    <row r="829" ht="12.75">
      <c r="D829" s="7"/>
    </row>
    <row r="830" ht="12.75">
      <c r="D830" s="7"/>
    </row>
    <row r="831" ht="12.75">
      <c r="D831" s="7"/>
    </row>
    <row r="832" ht="12.75">
      <c r="D832" s="7"/>
    </row>
    <row r="833" ht="12.75">
      <c r="D833" s="7"/>
    </row>
    <row r="834" ht="12.75">
      <c r="D834" s="7"/>
    </row>
    <row r="835" ht="12.75">
      <c r="D835" s="7"/>
    </row>
    <row r="836" ht="12.75">
      <c r="D836" s="7"/>
    </row>
    <row r="837" ht="12.75">
      <c r="D837" s="7"/>
    </row>
    <row r="838" ht="12.75">
      <c r="D838" s="7"/>
    </row>
    <row r="839" ht="12.75">
      <c r="D839" s="7"/>
    </row>
    <row r="840" ht="12.75">
      <c r="D840" s="7"/>
    </row>
    <row r="841" ht="12.75">
      <c r="D841" s="7"/>
    </row>
    <row r="842" ht="12.75">
      <c r="D842" s="7"/>
    </row>
    <row r="843" ht="12.75">
      <c r="D843" s="7"/>
    </row>
    <row r="844" ht="12.75">
      <c r="D844" s="7"/>
    </row>
    <row r="845" ht="12.75">
      <c r="D845" s="7"/>
    </row>
    <row r="846" ht="12.75">
      <c r="D846" s="7"/>
    </row>
    <row r="847" ht="12.75">
      <c r="D847" s="7"/>
    </row>
    <row r="848" ht="12.75">
      <c r="D848" s="7"/>
    </row>
    <row r="849" ht="12.75">
      <c r="D849" s="7"/>
    </row>
    <row r="850" ht="12.75">
      <c r="D850" s="7"/>
    </row>
    <row r="851" ht="12.75">
      <c r="D851" s="7"/>
    </row>
    <row r="852" ht="12.75">
      <c r="D852" s="7"/>
    </row>
    <row r="853" ht="12.75">
      <c r="D853" s="7"/>
    </row>
    <row r="854" ht="12.75">
      <c r="D854" s="7"/>
    </row>
    <row r="855" ht="12.75">
      <c r="D855" s="7"/>
    </row>
    <row r="856" ht="12.75">
      <c r="D856" s="7"/>
    </row>
    <row r="857" ht="12.75">
      <c r="D857" s="7"/>
    </row>
    <row r="858" ht="12.75">
      <c r="D858" s="7"/>
    </row>
    <row r="859" ht="12.75">
      <c r="D859" s="7"/>
    </row>
    <row r="860" ht="12.75">
      <c r="D860" s="7"/>
    </row>
    <row r="861" ht="12.75">
      <c r="D861" s="7"/>
    </row>
    <row r="862" ht="12.75">
      <c r="D862" s="7"/>
    </row>
    <row r="863" ht="12.75">
      <c r="D863" s="7"/>
    </row>
    <row r="864" ht="12.75">
      <c r="D864" s="7"/>
    </row>
    <row r="865" ht="12.75">
      <c r="D865" s="7"/>
    </row>
    <row r="866" ht="12.75">
      <c r="D866" s="7"/>
    </row>
    <row r="867" ht="12.75">
      <c r="D867" s="7"/>
    </row>
    <row r="868" ht="12.75">
      <c r="D868" s="7"/>
    </row>
    <row r="869" ht="12.75">
      <c r="D869" s="7"/>
    </row>
    <row r="870" ht="12.75">
      <c r="D870" s="7"/>
    </row>
    <row r="871" ht="12.75">
      <c r="D871" s="7"/>
    </row>
    <row r="872" ht="12.75">
      <c r="D872" s="7"/>
    </row>
    <row r="873" ht="12.75">
      <c r="D873" s="7"/>
    </row>
    <row r="874" ht="12.75">
      <c r="D874" s="7"/>
    </row>
    <row r="875" ht="12.75">
      <c r="D875" s="7"/>
    </row>
    <row r="876" ht="12.75">
      <c r="D876" s="7"/>
    </row>
    <row r="877" ht="12.75">
      <c r="D877" s="7"/>
    </row>
    <row r="878" ht="12.75">
      <c r="D878" s="7"/>
    </row>
    <row r="879" ht="12.75">
      <c r="D879" s="7"/>
    </row>
    <row r="880" ht="12.75">
      <c r="D880" s="7"/>
    </row>
    <row r="881" ht="12.75">
      <c r="D881" s="7"/>
    </row>
    <row r="882" ht="12.75">
      <c r="D882" s="7"/>
    </row>
    <row r="883" ht="12.75">
      <c r="D883" s="7"/>
    </row>
    <row r="884" ht="12.75">
      <c r="D884" s="7"/>
    </row>
    <row r="885" ht="12.75">
      <c r="D885" s="7"/>
    </row>
    <row r="886" ht="12.75">
      <c r="D886" s="7"/>
    </row>
    <row r="887" ht="12.75">
      <c r="D887" s="7"/>
    </row>
    <row r="888" ht="12.75">
      <c r="D888" s="7"/>
    </row>
    <row r="889" ht="12.75">
      <c r="D889" s="7"/>
    </row>
    <row r="890" ht="12.75">
      <c r="D890" s="7"/>
    </row>
    <row r="891" ht="12.75">
      <c r="D891" s="7"/>
    </row>
    <row r="892" ht="12.75">
      <c r="D892" s="7"/>
    </row>
    <row r="893" ht="12.75">
      <c r="D893" s="7"/>
    </row>
    <row r="894" ht="12.75">
      <c r="D894" s="7"/>
    </row>
    <row r="895" ht="12.75">
      <c r="D895" s="7"/>
    </row>
    <row r="896" ht="12.75">
      <c r="D896" s="7"/>
    </row>
    <row r="897" ht="12.75">
      <c r="D897" s="7"/>
    </row>
    <row r="898" ht="12.75">
      <c r="D898" s="7"/>
    </row>
    <row r="899" ht="12.75">
      <c r="D899" s="7"/>
    </row>
    <row r="900" ht="12.75">
      <c r="D900" s="7"/>
    </row>
    <row r="901" ht="12.75">
      <c r="D901" s="7"/>
    </row>
    <row r="902" ht="12.75">
      <c r="D902" s="7"/>
    </row>
    <row r="903" ht="12.75">
      <c r="D903" s="7"/>
    </row>
    <row r="904" ht="12.75">
      <c r="D904" s="7"/>
    </row>
    <row r="905" ht="12.75">
      <c r="D905" s="7"/>
    </row>
    <row r="906" ht="12.75">
      <c r="D906" s="7"/>
    </row>
    <row r="907" ht="12.75">
      <c r="D907" s="7"/>
    </row>
    <row r="908" ht="12.75">
      <c r="D908" s="7"/>
    </row>
    <row r="909" ht="12.75">
      <c r="D909" s="7"/>
    </row>
    <row r="910" ht="12.75">
      <c r="D910" s="7"/>
    </row>
    <row r="911" ht="12.75">
      <c r="D911" s="7"/>
    </row>
    <row r="912" ht="12.75">
      <c r="D912" s="7"/>
    </row>
    <row r="913" ht="12.75">
      <c r="D913" s="7"/>
    </row>
    <row r="914" ht="12.75">
      <c r="D914" s="7"/>
    </row>
    <row r="915" ht="12.75">
      <c r="D915" s="7"/>
    </row>
    <row r="916" ht="12.75">
      <c r="D916" s="7"/>
    </row>
    <row r="917" ht="12.75">
      <c r="D917" s="7"/>
    </row>
    <row r="918" ht="12.75">
      <c r="D918" s="7"/>
    </row>
    <row r="919" ht="12.75">
      <c r="D919" s="7"/>
    </row>
    <row r="920" ht="12.75">
      <c r="D920" s="7"/>
    </row>
    <row r="921" ht="12.75">
      <c r="D921" s="7"/>
    </row>
    <row r="922" ht="12.75">
      <c r="D922" s="7"/>
    </row>
    <row r="923" ht="12.75">
      <c r="D923" s="7"/>
    </row>
    <row r="924" ht="12.75">
      <c r="D924" s="7"/>
    </row>
    <row r="925" ht="12.75">
      <c r="D925" s="7"/>
    </row>
    <row r="926" ht="12.75">
      <c r="D926" s="7"/>
    </row>
    <row r="927" ht="12.75">
      <c r="D927" s="7"/>
    </row>
    <row r="928" ht="12.75">
      <c r="D928" s="7"/>
    </row>
    <row r="929" ht="12.75">
      <c r="D929" s="7"/>
    </row>
    <row r="930" ht="12.75">
      <c r="D930" s="7"/>
    </row>
    <row r="931" ht="12.75">
      <c r="D931" s="7"/>
    </row>
    <row r="932" ht="12.75">
      <c r="D932" s="7"/>
    </row>
    <row r="933" ht="12.75">
      <c r="D933" s="7"/>
    </row>
    <row r="934" ht="12.75">
      <c r="D934" s="7"/>
    </row>
    <row r="935" ht="12.75">
      <c r="D935" s="7"/>
    </row>
    <row r="936" ht="12.75">
      <c r="D936" s="7"/>
    </row>
    <row r="937" ht="12.75">
      <c r="D937" s="7"/>
    </row>
    <row r="938" ht="12.75">
      <c r="D938" s="7"/>
    </row>
    <row r="939" ht="12.75">
      <c r="D939" s="7"/>
    </row>
    <row r="940" ht="12.75">
      <c r="D940" s="7"/>
    </row>
    <row r="941" ht="12.75">
      <c r="D941" s="7"/>
    </row>
    <row r="942" ht="12.75">
      <c r="D942" s="7"/>
    </row>
    <row r="943" ht="12.75">
      <c r="D943" s="7"/>
    </row>
    <row r="944" ht="12.75">
      <c r="D944" s="7"/>
    </row>
    <row r="945" ht="12.75">
      <c r="D945" s="7"/>
    </row>
    <row r="946" ht="12.75">
      <c r="D946" s="7"/>
    </row>
    <row r="947" ht="12.75">
      <c r="D947" s="7"/>
    </row>
    <row r="948" ht="12.75">
      <c r="D948" s="7"/>
    </row>
    <row r="949" ht="12.75">
      <c r="D949" s="7"/>
    </row>
    <row r="950" ht="12.75">
      <c r="D950" s="7"/>
    </row>
    <row r="951" ht="12.75">
      <c r="D951" s="7"/>
    </row>
    <row r="952" ht="12.75">
      <c r="D952" s="7"/>
    </row>
    <row r="953" ht="12.75">
      <c r="D953" s="7"/>
    </row>
    <row r="954" ht="12.75">
      <c r="D954" s="7"/>
    </row>
    <row r="955" ht="12.75">
      <c r="D955" s="7"/>
    </row>
    <row r="956" ht="12.75">
      <c r="D956" s="7"/>
    </row>
    <row r="957" ht="12.75">
      <c r="D957" s="7"/>
    </row>
    <row r="958" ht="12.75">
      <c r="D958" s="7"/>
    </row>
    <row r="959" ht="12.75">
      <c r="D959" s="7"/>
    </row>
    <row r="960" ht="12.75">
      <c r="D960" s="7"/>
    </row>
    <row r="961" ht="12.75">
      <c r="D961" s="7"/>
    </row>
    <row r="962" ht="12.75">
      <c r="D962" s="7"/>
    </row>
    <row r="963" ht="12.75">
      <c r="D963" s="7"/>
    </row>
    <row r="964" ht="12.75">
      <c r="D964" s="7"/>
    </row>
    <row r="965" ht="12.75">
      <c r="D965" s="7"/>
    </row>
    <row r="966" ht="12.75">
      <c r="D966" s="7"/>
    </row>
    <row r="967" ht="12.75">
      <c r="D967" s="7"/>
    </row>
    <row r="968" ht="12.75">
      <c r="D968" s="7"/>
    </row>
    <row r="969" ht="12.75">
      <c r="D969" s="7"/>
    </row>
    <row r="970" ht="12.75">
      <c r="D970" s="7"/>
    </row>
    <row r="971" ht="12.75">
      <c r="D971" s="7"/>
    </row>
    <row r="972" ht="12.75">
      <c r="D972" s="7"/>
    </row>
    <row r="973" ht="12.75">
      <c r="D973" s="7"/>
    </row>
    <row r="974" ht="12.75">
      <c r="D974" s="7"/>
    </row>
    <row r="975" ht="12.75">
      <c r="D975" s="7"/>
    </row>
    <row r="976" ht="12.75">
      <c r="D976" s="7"/>
    </row>
    <row r="977" ht="12.75">
      <c r="D977" s="7"/>
    </row>
    <row r="978" ht="12.75">
      <c r="D978" s="7"/>
    </row>
    <row r="979" ht="12.75">
      <c r="D979" s="7"/>
    </row>
    <row r="980" ht="12.75">
      <c r="D980" s="7"/>
    </row>
    <row r="981" ht="12.75">
      <c r="D981" s="7"/>
    </row>
    <row r="982" ht="12.75">
      <c r="D982" s="7"/>
    </row>
    <row r="983" ht="12.75">
      <c r="D983" s="7"/>
    </row>
    <row r="984" ht="12.75">
      <c r="D984" s="7"/>
    </row>
    <row r="985" ht="12.75">
      <c r="D985" s="7"/>
    </row>
    <row r="986" ht="12.75">
      <c r="D986" s="7"/>
    </row>
    <row r="987" ht="12.75">
      <c r="D987" s="7"/>
    </row>
    <row r="988" ht="12.75">
      <c r="D988" s="7"/>
    </row>
    <row r="989" ht="12.75">
      <c r="D989" s="7"/>
    </row>
    <row r="990" ht="12.75">
      <c r="D990" s="7"/>
    </row>
    <row r="991" ht="12.75">
      <c r="D991" s="7"/>
    </row>
    <row r="992" ht="12.75">
      <c r="D992" s="7"/>
    </row>
    <row r="993" ht="12.75">
      <c r="D993" s="7"/>
    </row>
    <row r="994" ht="12.75">
      <c r="D994" s="7"/>
    </row>
    <row r="995" ht="12.75">
      <c r="D995" s="7"/>
    </row>
    <row r="996" ht="12.75">
      <c r="D996" s="7"/>
    </row>
    <row r="997" ht="12.75">
      <c r="D997" s="7"/>
    </row>
    <row r="998" ht="12.75">
      <c r="D998" s="7"/>
    </row>
    <row r="999" ht="12.75">
      <c r="D999" s="7"/>
    </row>
    <row r="1000" ht="12.75">
      <c r="D1000" s="7"/>
    </row>
    <row r="1001" ht="12.75">
      <c r="D1001" s="7"/>
    </row>
    <row r="1002" ht="12.75">
      <c r="D1002" s="7"/>
    </row>
    <row r="1003" ht="12.75">
      <c r="D1003" s="7"/>
    </row>
    <row r="1004" ht="12.75">
      <c r="D1004" s="7"/>
    </row>
    <row r="1005" ht="12.75">
      <c r="D1005" s="7"/>
    </row>
    <row r="1006" ht="12.75">
      <c r="D1006" s="7"/>
    </row>
    <row r="1007" ht="12.75">
      <c r="D1007" s="7"/>
    </row>
    <row r="1008" ht="12.75">
      <c r="D1008" s="7"/>
    </row>
    <row r="1009" ht="12.75">
      <c r="D1009" s="7"/>
    </row>
    <row r="1010" ht="12.75">
      <c r="D1010" s="7"/>
    </row>
    <row r="1011" ht="12.75">
      <c r="D1011" s="7"/>
    </row>
    <row r="1012" ht="12.75">
      <c r="D1012" s="7"/>
    </row>
    <row r="1013" ht="12.75">
      <c r="D1013" s="7"/>
    </row>
    <row r="1014" ht="12.75">
      <c r="D1014" s="7"/>
    </row>
    <row r="1015" ht="12.75">
      <c r="D1015" s="7"/>
    </row>
    <row r="1016" ht="12.75">
      <c r="D1016" s="7"/>
    </row>
    <row r="1017" ht="12.75">
      <c r="D1017" s="7"/>
    </row>
    <row r="1018" ht="12.75">
      <c r="D1018" s="7"/>
    </row>
    <row r="1019" ht="12.75">
      <c r="D1019" s="7"/>
    </row>
    <row r="1020" ht="12.75">
      <c r="D1020" s="7"/>
    </row>
    <row r="1021" ht="12.75">
      <c r="D1021" s="7"/>
    </row>
    <row r="1022" ht="12.75">
      <c r="D1022" s="7"/>
    </row>
    <row r="1023" ht="12.75">
      <c r="D1023" s="7"/>
    </row>
    <row r="1024" ht="12.75">
      <c r="D1024" s="7"/>
    </row>
    <row r="1025" ht="12.75">
      <c r="D1025" s="7"/>
    </row>
    <row r="1026" ht="12.75">
      <c r="D1026" s="7"/>
    </row>
    <row r="1027" ht="12.75">
      <c r="D1027" s="7"/>
    </row>
    <row r="1028" ht="12.75">
      <c r="D1028" s="7"/>
    </row>
    <row r="1029" ht="12.75">
      <c r="D1029" s="7"/>
    </row>
    <row r="1030" ht="12.75">
      <c r="D1030" s="7"/>
    </row>
    <row r="1031" ht="12.75">
      <c r="D1031" s="7"/>
    </row>
    <row r="1032" ht="12.75">
      <c r="D1032" s="7"/>
    </row>
    <row r="1033" ht="12.75">
      <c r="D1033" s="7"/>
    </row>
    <row r="1034" ht="12.75">
      <c r="D1034" s="7"/>
    </row>
    <row r="1035" ht="12.75">
      <c r="D1035" s="7"/>
    </row>
    <row r="1036" ht="12.75">
      <c r="D1036" s="7"/>
    </row>
    <row r="1037" ht="12.75">
      <c r="D1037" s="7"/>
    </row>
    <row r="1038" ht="12.75">
      <c r="D1038" s="7"/>
    </row>
    <row r="1039" ht="12.75">
      <c r="D1039" s="7"/>
    </row>
    <row r="1040" ht="12.75">
      <c r="D1040" s="7"/>
    </row>
    <row r="1041" ht="12.75">
      <c r="D1041" s="7"/>
    </row>
    <row r="1042" ht="12.75">
      <c r="D1042" s="7"/>
    </row>
    <row r="1043" ht="12.75">
      <c r="D1043" s="7"/>
    </row>
    <row r="1044" ht="12.75">
      <c r="D1044" s="7"/>
    </row>
    <row r="1045" ht="12.75">
      <c r="D1045" s="7"/>
    </row>
    <row r="1046" ht="12.75">
      <c r="D1046" s="7"/>
    </row>
    <row r="1047" ht="12.75">
      <c r="D1047" s="7"/>
    </row>
    <row r="1048" ht="12.75">
      <c r="D1048" s="7"/>
    </row>
    <row r="1049" ht="12.75">
      <c r="D1049" s="7"/>
    </row>
    <row r="1050" ht="12.75">
      <c r="D1050" s="7"/>
    </row>
    <row r="1051" ht="12.75">
      <c r="D1051" s="7"/>
    </row>
    <row r="1052" ht="12.75">
      <c r="D1052" s="7"/>
    </row>
    <row r="1053" ht="12.75">
      <c r="D1053" s="7"/>
    </row>
    <row r="1054" ht="12.75">
      <c r="D1054" s="7"/>
    </row>
    <row r="1055" ht="12.75">
      <c r="D1055" s="7"/>
    </row>
    <row r="1056" ht="12.75">
      <c r="D1056" s="7"/>
    </row>
    <row r="1057" ht="12.75">
      <c r="D1057" s="7"/>
    </row>
    <row r="1058" ht="12.75">
      <c r="D1058" s="7"/>
    </row>
    <row r="1059" ht="12.75">
      <c r="D1059" s="7"/>
    </row>
    <row r="1060" ht="12.75">
      <c r="D1060" s="7"/>
    </row>
    <row r="1061" ht="12.75">
      <c r="D1061" s="7"/>
    </row>
    <row r="1062" ht="12.75">
      <c r="D1062" s="7"/>
    </row>
    <row r="1063" ht="12.75">
      <c r="D1063" s="7"/>
    </row>
    <row r="1064" ht="12.75">
      <c r="D1064" s="7"/>
    </row>
    <row r="1065" ht="12.75">
      <c r="D1065" s="7"/>
    </row>
    <row r="1066" ht="12.75">
      <c r="D1066" s="7"/>
    </row>
    <row r="1067" ht="12.75">
      <c r="D1067" s="7"/>
    </row>
    <row r="1068" ht="12.75">
      <c r="D1068" s="7"/>
    </row>
    <row r="1069" ht="12.75">
      <c r="D1069" s="7"/>
    </row>
    <row r="1070" ht="12.75">
      <c r="D1070" s="7"/>
    </row>
    <row r="1071" ht="12.75">
      <c r="D1071" s="7"/>
    </row>
    <row r="1072" ht="12.75">
      <c r="D1072" s="7"/>
    </row>
    <row r="1073" ht="12.75">
      <c r="D1073" s="7"/>
    </row>
    <row r="1074" ht="12.75">
      <c r="D1074" s="7"/>
    </row>
    <row r="1075" ht="12.75">
      <c r="D1075" s="7"/>
    </row>
    <row r="1076" ht="12.75">
      <c r="D1076" s="7"/>
    </row>
    <row r="1077" ht="12.75">
      <c r="D1077" s="7"/>
    </row>
    <row r="1078" ht="12.75">
      <c r="D1078" s="7"/>
    </row>
    <row r="1079" ht="12.75">
      <c r="D1079" s="7"/>
    </row>
    <row r="1080" ht="12.75">
      <c r="D1080" s="7"/>
    </row>
    <row r="1081" ht="12.75">
      <c r="D1081" s="7"/>
    </row>
    <row r="1082" ht="12.75">
      <c r="D1082" s="7"/>
    </row>
    <row r="1083" ht="12.75">
      <c r="D1083" s="7"/>
    </row>
    <row r="1084" ht="12.75">
      <c r="D1084" s="7"/>
    </row>
    <row r="1085" ht="12.75">
      <c r="D1085" s="7"/>
    </row>
    <row r="1086" ht="12.75">
      <c r="D1086" s="7"/>
    </row>
    <row r="1087" ht="12.75">
      <c r="D1087" s="7"/>
    </row>
    <row r="1088" ht="12.75">
      <c r="D1088" s="7"/>
    </row>
    <row r="1089" ht="12.75">
      <c r="D1089" s="7"/>
    </row>
    <row r="1090" ht="12.75">
      <c r="D1090" s="7"/>
    </row>
    <row r="1091" ht="12.75">
      <c r="D1091" s="7"/>
    </row>
    <row r="1092" ht="12.75">
      <c r="D1092" s="7"/>
    </row>
    <row r="1093" ht="12.75">
      <c r="D1093" s="7"/>
    </row>
    <row r="1094" ht="12.75">
      <c r="D1094" s="7"/>
    </row>
    <row r="1095" ht="12.75">
      <c r="D1095" s="7"/>
    </row>
    <row r="1096" ht="12.75">
      <c r="D1096" s="7"/>
    </row>
    <row r="1097" ht="12.75">
      <c r="D1097" s="7"/>
    </row>
    <row r="1098" ht="12.75">
      <c r="D1098" s="7"/>
    </row>
    <row r="1099" ht="12.75">
      <c r="D1099" s="7"/>
    </row>
    <row r="1100" ht="12.75">
      <c r="D1100" s="7"/>
    </row>
    <row r="1101" ht="12.75">
      <c r="D1101" s="7"/>
    </row>
    <row r="1102" ht="12.75">
      <c r="D1102" s="7"/>
    </row>
    <row r="1103" ht="12.75">
      <c r="D1103" s="7"/>
    </row>
    <row r="1104" ht="12.75">
      <c r="D1104" s="7"/>
    </row>
    <row r="1105" ht="12.75">
      <c r="D1105" s="7"/>
    </row>
    <row r="1106" ht="12.75">
      <c r="D1106" s="7"/>
    </row>
    <row r="1107" ht="12.75">
      <c r="D1107" s="7"/>
    </row>
    <row r="1108" ht="12.75">
      <c r="D1108" s="7"/>
    </row>
    <row r="1109" ht="12.75">
      <c r="D1109" s="7"/>
    </row>
    <row r="1110" ht="12.75">
      <c r="D1110" s="7"/>
    </row>
    <row r="1111" ht="12.75">
      <c r="D1111" s="7"/>
    </row>
    <row r="1112" ht="12.75">
      <c r="D1112" s="7"/>
    </row>
    <row r="1113" ht="12.75">
      <c r="D1113" s="7"/>
    </row>
    <row r="1114" ht="12.75">
      <c r="D1114" s="7"/>
    </row>
    <row r="1115" ht="12.75">
      <c r="D1115" s="7"/>
    </row>
    <row r="1116" ht="12.75">
      <c r="D1116" s="7"/>
    </row>
    <row r="1117" ht="12.75">
      <c r="D1117" s="7"/>
    </row>
    <row r="1118" ht="12.75">
      <c r="D1118" s="7"/>
    </row>
    <row r="1119" ht="12.75">
      <c r="D1119" s="7"/>
    </row>
    <row r="1120" ht="12.75">
      <c r="D1120" s="7"/>
    </row>
    <row r="1121" ht="12.75">
      <c r="D1121" s="7"/>
    </row>
    <row r="1122" ht="12.75">
      <c r="D1122" s="7"/>
    </row>
    <row r="1123" ht="12.75">
      <c r="D1123" s="7"/>
    </row>
    <row r="1124" ht="12.75">
      <c r="D1124" s="7"/>
    </row>
    <row r="1125" ht="12.75">
      <c r="D1125" s="7"/>
    </row>
    <row r="1126" ht="12.75">
      <c r="D1126" s="7"/>
    </row>
    <row r="1127" ht="12.75">
      <c r="D1127" s="7"/>
    </row>
    <row r="1128" ht="12.75">
      <c r="D1128" s="7"/>
    </row>
    <row r="1129" ht="12.75">
      <c r="D1129" s="7"/>
    </row>
    <row r="1130" ht="12.75">
      <c r="D1130" s="7"/>
    </row>
    <row r="1131" ht="12.75">
      <c r="D1131" s="7"/>
    </row>
    <row r="1132" ht="12.75">
      <c r="D1132" s="7"/>
    </row>
    <row r="1133" ht="12.75">
      <c r="D1133" s="7"/>
    </row>
    <row r="1134" ht="12.75">
      <c r="D1134" s="7"/>
    </row>
    <row r="1135" ht="12.75">
      <c r="D1135" s="7"/>
    </row>
    <row r="1136" ht="12.75">
      <c r="D1136" s="7"/>
    </row>
    <row r="1137" ht="12.75">
      <c r="D1137" s="7"/>
    </row>
    <row r="1138" ht="12.75">
      <c r="D1138" s="7"/>
    </row>
    <row r="1139" ht="12.75">
      <c r="D1139" s="7"/>
    </row>
    <row r="1140" ht="12.75">
      <c r="D1140" s="7"/>
    </row>
    <row r="1141" ht="12.75">
      <c r="D1141" s="7"/>
    </row>
    <row r="1142" ht="12.75">
      <c r="D1142" s="7"/>
    </row>
    <row r="1143" ht="12.75">
      <c r="D1143" s="7"/>
    </row>
    <row r="1144" ht="12.75">
      <c r="D1144" s="7"/>
    </row>
    <row r="1145" ht="12.75">
      <c r="D1145" s="7"/>
    </row>
    <row r="1146" ht="12.75">
      <c r="D1146" s="7"/>
    </row>
    <row r="1147" ht="12.75">
      <c r="D1147" s="7"/>
    </row>
    <row r="1148" ht="12.75">
      <c r="D1148" s="7"/>
    </row>
    <row r="1149" ht="12.75">
      <c r="D1149" s="7"/>
    </row>
    <row r="1150" ht="12.75">
      <c r="D1150" s="7"/>
    </row>
    <row r="1151" ht="12.75">
      <c r="D1151" s="7"/>
    </row>
    <row r="1152" ht="12.75">
      <c r="D1152" s="7"/>
    </row>
    <row r="1153" ht="12.75">
      <c r="D1153" s="7"/>
    </row>
    <row r="1154" ht="12.75">
      <c r="D1154" s="7"/>
    </row>
    <row r="1155" ht="12.75">
      <c r="D1155" s="7"/>
    </row>
    <row r="1156" ht="12.75">
      <c r="D1156" s="7"/>
    </row>
    <row r="1157" ht="12.75">
      <c r="D1157" s="7"/>
    </row>
    <row r="1158" ht="12.75">
      <c r="D1158" s="7"/>
    </row>
    <row r="1159" ht="12.75">
      <c r="D1159" s="7"/>
    </row>
    <row r="1160" ht="12.75">
      <c r="D1160" s="7"/>
    </row>
    <row r="1161" ht="12.75">
      <c r="D1161" s="7"/>
    </row>
    <row r="1162" ht="12.75">
      <c r="D1162" s="7"/>
    </row>
    <row r="1163" ht="12.75">
      <c r="D1163" s="7"/>
    </row>
    <row r="1164" ht="12.75">
      <c r="D1164" s="7"/>
    </row>
    <row r="1165" ht="12.75">
      <c r="D1165" s="7"/>
    </row>
    <row r="1166" ht="12.75">
      <c r="D1166" s="7"/>
    </row>
    <row r="1167" ht="12.75">
      <c r="D1167" s="7"/>
    </row>
    <row r="1168" ht="12.75">
      <c r="D1168" s="7"/>
    </row>
    <row r="1169" ht="12.75">
      <c r="D1169" s="7"/>
    </row>
    <row r="1170" ht="12.75">
      <c r="D1170" s="7"/>
    </row>
    <row r="1171" ht="12.75">
      <c r="D1171" s="7"/>
    </row>
    <row r="1172" ht="12.75">
      <c r="D1172" s="7"/>
    </row>
    <row r="1173" ht="12.75">
      <c r="D1173" s="7"/>
    </row>
    <row r="1174" ht="12.75">
      <c r="D1174" s="7"/>
    </row>
    <row r="1175" ht="12.75">
      <c r="D1175" s="7"/>
    </row>
    <row r="1176" ht="12.75">
      <c r="D1176" s="7"/>
    </row>
    <row r="1177" ht="12.75">
      <c r="D1177" s="7"/>
    </row>
    <row r="1178" ht="12.75">
      <c r="D1178" s="7"/>
    </row>
    <row r="1179" ht="12.75">
      <c r="D1179" s="7"/>
    </row>
    <row r="1180" ht="12.75">
      <c r="D1180" s="7"/>
    </row>
    <row r="1181" ht="12.75">
      <c r="D1181" s="7"/>
    </row>
    <row r="1182" ht="12.75">
      <c r="D1182" s="7"/>
    </row>
    <row r="1183" ht="12.75">
      <c r="D1183" s="7"/>
    </row>
    <row r="1184" ht="12.75">
      <c r="D1184" s="7"/>
    </row>
    <row r="1185" ht="12.75">
      <c r="D1185" s="7"/>
    </row>
    <row r="1186" ht="12.75">
      <c r="D1186" s="7"/>
    </row>
    <row r="1187" ht="12.75">
      <c r="D1187" s="7"/>
    </row>
    <row r="1188" ht="12.75">
      <c r="D1188" s="7"/>
    </row>
    <row r="1189" ht="12.75">
      <c r="D1189" s="7"/>
    </row>
    <row r="1190" ht="12.75">
      <c r="D1190" s="7"/>
    </row>
    <row r="1191" ht="12.75">
      <c r="D1191" s="7"/>
    </row>
    <row r="1192" ht="12.75">
      <c r="D1192" s="7"/>
    </row>
    <row r="1193" ht="12.75">
      <c r="D1193" s="7"/>
    </row>
    <row r="1194" ht="12.75">
      <c r="D1194" s="7"/>
    </row>
    <row r="1195" ht="12.75">
      <c r="D1195" s="7"/>
    </row>
    <row r="1196" ht="12.75">
      <c r="D1196" s="7"/>
    </row>
    <row r="1197" ht="12.75">
      <c r="D1197" s="7"/>
    </row>
    <row r="1198" ht="12.75">
      <c r="D1198" s="7"/>
    </row>
    <row r="1199" ht="12.75">
      <c r="D1199" s="7"/>
    </row>
    <row r="1200" ht="12.75">
      <c r="D1200" s="7"/>
    </row>
    <row r="1201" ht="12.75">
      <c r="D1201" s="7"/>
    </row>
    <row r="1202" ht="12.75">
      <c r="D1202" s="7"/>
    </row>
    <row r="1203" ht="12.75">
      <c r="D1203" s="7"/>
    </row>
    <row r="1204" ht="12.75">
      <c r="D1204" s="7"/>
    </row>
    <row r="1205" ht="12.75">
      <c r="D1205" s="7"/>
    </row>
    <row r="1206" ht="12.75">
      <c r="D1206" s="7"/>
    </row>
    <row r="1207" ht="12.75">
      <c r="D1207" s="7"/>
    </row>
    <row r="1208" ht="12.75">
      <c r="D1208" s="7"/>
    </row>
    <row r="1209" ht="12.75">
      <c r="D1209" s="7"/>
    </row>
    <row r="1210" ht="12.75">
      <c r="D1210" s="7"/>
    </row>
    <row r="1211" ht="12.75">
      <c r="D1211" s="7"/>
    </row>
    <row r="1212" ht="12.75">
      <c r="D1212" s="7"/>
    </row>
    <row r="1213" ht="12.75">
      <c r="D1213" s="7"/>
    </row>
    <row r="1214" ht="12.75">
      <c r="D1214" s="7"/>
    </row>
    <row r="1215" ht="12.75">
      <c r="D1215" s="7"/>
    </row>
    <row r="1216" ht="12.75">
      <c r="D1216" s="7"/>
    </row>
    <row r="1217" ht="12.75">
      <c r="D1217" s="7"/>
    </row>
    <row r="1218" ht="12.75">
      <c r="D1218" s="7"/>
    </row>
    <row r="1219" ht="12.75">
      <c r="D1219" s="7"/>
    </row>
    <row r="1220" ht="12.75">
      <c r="D1220" s="7"/>
    </row>
    <row r="1221" ht="12.75">
      <c r="D1221" s="7"/>
    </row>
    <row r="1222" ht="12.75">
      <c r="D1222" s="7"/>
    </row>
    <row r="1223" ht="12.75">
      <c r="D1223" s="7"/>
    </row>
    <row r="1224" ht="12.75">
      <c r="D1224" s="7"/>
    </row>
    <row r="1225" ht="12.75">
      <c r="D1225" s="7"/>
    </row>
    <row r="1226" ht="12.75">
      <c r="D1226" s="7"/>
    </row>
    <row r="1227" ht="12.75">
      <c r="D1227" s="7"/>
    </row>
    <row r="1228" ht="12.75">
      <c r="D1228" s="7"/>
    </row>
    <row r="1229" ht="12.75">
      <c r="D1229" s="7"/>
    </row>
    <row r="1230" ht="12.75">
      <c r="D1230" s="7"/>
    </row>
    <row r="1231" ht="12.75">
      <c r="D1231" s="7"/>
    </row>
    <row r="1232" ht="12.75">
      <c r="D1232" s="7"/>
    </row>
    <row r="1233" ht="12.75">
      <c r="D1233" s="7"/>
    </row>
    <row r="1234" ht="12.75">
      <c r="D1234" s="7"/>
    </row>
    <row r="1235" ht="12.75">
      <c r="D1235" s="7"/>
    </row>
    <row r="1236" ht="12.75">
      <c r="D1236" s="7"/>
    </row>
    <row r="1237" ht="12.75">
      <c r="D1237" s="7"/>
    </row>
    <row r="1238" ht="12.75">
      <c r="D1238" s="7"/>
    </row>
    <row r="1239" ht="12.75">
      <c r="D1239" s="7"/>
    </row>
    <row r="1240" ht="12.75">
      <c r="D1240" s="7"/>
    </row>
    <row r="1241" ht="12.75">
      <c r="D1241" s="7"/>
    </row>
    <row r="1242" ht="12.75">
      <c r="D1242" s="7"/>
    </row>
    <row r="1243" ht="12.75">
      <c r="D1243" s="7"/>
    </row>
    <row r="1244" ht="12.75">
      <c r="D1244" s="7"/>
    </row>
    <row r="1245" ht="12.75">
      <c r="D1245" s="7"/>
    </row>
    <row r="1246" ht="12.75">
      <c r="D1246" s="7"/>
    </row>
    <row r="1247" ht="12.75">
      <c r="D1247" s="7"/>
    </row>
    <row r="1248" ht="12.75">
      <c r="D1248" s="7"/>
    </row>
    <row r="1249" ht="12.75">
      <c r="D1249" s="7"/>
    </row>
    <row r="1250" ht="12.75">
      <c r="D1250" s="7"/>
    </row>
    <row r="1251" ht="12.75">
      <c r="D1251" s="7"/>
    </row>
    <row r="1252" ht="12.75">
      <c r="D1252" s="7"/>
    </row>
    <row r="1253" ht="12.75">
      <c r="D1253" s="7"/>
    </row>
    <row r="1254" ht="12.75">
      <c r="D1254" s="7"/>
    </row>
    <row r="1255" ht="12.75">
      <c r="D1255" s="7"/>
    </row>
    <row r="1256" ht="12.75">
      <c r="D1256" s="7"/>
    </row>
    <row r="1257" ht="12.75">
      <c r="D1257" s="7"/>
    </row>
    <row r="1258" ht="12.75">
      <c r="D1258" s="7"/>
    </row>
    <row r="1259" ht="12.75">
      <c r="D1259" s="7"/>
    </row>
    <row r="1260" ht="12.75">
      <c r="D1260" s="7"/>
    </row>
    <row r="1261" ht="12.75">
      <c r="D1261" s="7"/>
    </row>
    <row r="1262" ht="12.75">
      <c r="D1262" s="7"/>
    </row>
    <row r="1263" ht="12.75">
      <c r="D1263" s="7"/>
    </row>
    <row r="1264" ht="12.75">
      <c r="D1264" s="7"/>
    </row>
    <row r="1265" ht="12.75">
      <c r="D1265" s="7"/>
    </row>
    <row r="1266" ht="12.75">
      <c r="D1266" s="7"/>
    </row>
    <row r="1267" ht="12.75">
      <c r="D1267" s="7"/>
    </row>
    <row r="1268" ht="12.75">
      <c r="D1268" s="7"/>
    </row>
    <row r="1269" ht="12.75">
      <c r="D1269" s="7"/>
    </row>
    <row r="1270" ht="12.75">
      <c r="D1270" s="7"/>
    </row>
    <row r="1271" ht="12.75">
      <c r="D1271" s="7"/>
    </row>
    <row r="1272" ht="12.75">
      <c r="D1272" s="7"/>
    </row>
    <row r="1273" ht="12.75">
      <c r="D1273" s="7"/>
    </row>
    <row r="1274" ht="12.75">
      <c r="D1274" s="7"/>
    </row>
    <row r="1275" ht="12.75">
      <c r="D1275" s="7"/>
    </row>
    <row r="1276" ht="12.75">
      <c r="D1276" s="7"/>
    </row>
    <row r="1277" ht="12.75">
      <c r="D1277" s="7"/>
    </row>
    <row r="1278" ht="12.75">
      <c r="D1278" s="7"/>
    </row>
    <row r="1279" ht="12.75">
      <c r="D1279" s="7"/>
    </row>
    <row r="1280" ht="12.75">
      <c r="D1280" s="7"/>
    </row>
    <row r="1281" ht="12.75">
      <c r="D1281" s="7"/>
    </row>
    <row r="1282" ht="12.75">
      <c r="D1282" s="7"/>
    </row>
    <row r="1283" ht="12.75">
      <c r="D1283" s="7"/>
    </row>
    <row r="1284" ht="12.75">
      <c r="D1284" s="7"/>
    </row>
    <row r="1285" ht="12.75">
      <c r="D1285" s="7"/>
    </row>
    <row r="1286" ht="12.75">
      <c r="D1286" s="7"/>
    </row>
    <row r="1287" ht="12.75">
      <c r="D1287" s="7"/>
    </row>
    <row r="1288" ht="12.75">
      <c r="D1288" s="7"/>
    </row>
    <row r="1289" ht="12.75">
      <c r="D1289" s="7"/>
    </row>
    <row r="1290" ht="12.75">
      <c r="D1290" s="7"/>
    </row>
    <row r="1291" ht="12.75">
      <c r="D1291" s="7"/>
    </row>
    <row r="1292" ht="12.75">
      <c r="D1292" s="7"/>
    </row>
    <row r="1293" ht="12.75">
      <c r="D1293" s="7"/>
    </row>
    <row r="1294" ht="12.75">
      <c r="D1294" s="7"/>
    </row>
    <row r="1295" ht="12.75">
      <c r="D1295" s="7"/>
    </row>
    <row r="1296" ht="12.75">
      <c r="D1296" s="7"/>
    </row>
    <row r="1297" ht="12.75">
      <c r="D1297" s="7"/>
    </row>
    <row r="1298" ht="12.75">
      <c r="D1298" s="7"/>
    </row>
    <row r="1299" ht="12.75">
      <c r="D1299" s="7"/>
    </row>
    <row r="1300" ht="12.75">
      <c r="D1300" s="7"/>
    </row>
    <row r="1301" ht="12.75">
      <c r="D1301" s="7"/>
    </row>
    <row r="1302" ht="12.75">
      <c r="D1302" s="7"/>
    </row>
    <row r="1303" ht="12.75">
      <c r="D1303" s="7"/>
    </row>
    <row r="1304" ht="12.75">
      <c r="D1304" s="7"/>
    </row>
    <row r="1305" ht="12.75">
      <c r="D1305" s="7"/>
    </row>
    <row r="1306" ht="12.75">
      <c r="D1306" s="7"/>
    </row>
    <row r="1307" ht="12.75">
      <c r="D1307" s="7"/>
    </row>
    <row r="1308" ht="12.75">
      <c r="D1308" s="7"/>
    </row>
    <row r="1309" ht="12.75">
      <c r="D1309" s="7"/>
    </row>
    <row r="1310" ht="12.75">
      <c r="D1310" s="7"/>
    </row>
    <row r="1311" ht="12.75">
      <c r="D1311" s="7"/>
    </row>
    <row r="1312" ht="12.75">
      <c r="D1312" s="7"/>
    </row>
    <row r="1313" ht="12.75">
      <c r="D1313" s="7"/>
    </row>
    <row r="1314" ht="12.75">
      <c r="D1314" s="7"/>
    </row>
    <row r="1315" ht="12.75">
      <c r="D1315" s="7"/>
    </row>
    <row r="1316" ht="12.75">
      <c r="D1316" s="7"/>
    </row>
    <row r="1317" ht="12.75">
      <c r="D1317" s="7"/>
    </row>
    <row r="1318" ht="12.75">
      <c r="D1318" s="7"/>
    </row>
    <row r="1319" ht="12.75">
      <c r="D1319" s="7"/>
    </row>
    <row r="1320" ht="12.75">
      <c r="D1320" s="7"/>
    </row>
    <row r="1321" ht="12.75">
      <c r="D1321" s="7"/>
    </row>
    <row r="1322" ht="12.75">
      <c r="D1322" s="7"/>
    </row>
    <row r="1323" ht="12.75">
      <c r="D1323" s="7"/>
    </row>
    <row r="1324" ht="12.75">
      <c r="D1324" s="7"/>
    </row>
    <row r="1325" ht="12.75">
      <c r="D1325" s="7"/>
    </row>
    <row r="1326" ht="12.75">
      <c r="D1326" s="7"/>
    </row>
    <row r="1327" ht="12.75">
      <c r="D1327" s="7"/>
    </row>
    <row r="1328" ht="12.75">
      <c r="D1328" s="7"/>
    </row>
    <row r="1329" ht="12.75">
      <c r="D1329" s="7"/>
    </row>
    <row r="1330" ht="12.75">
      <c r="D1330" s="7"/>
    </row>
    <row r="1331" ht="12.75">
      <c r="D1331" s="7"/>
    </row>
    <row r="1332" ht="12.75">
      <c r="D1332" s="7"/>
    </row>
    <row r="1333" ht="12.75">
      <c r="D1333" s="7"/>
    </row>
    <row r="1334" ht="12.75">
      <c r="D1334" s="7"/>
    </row>
    <row r="1335" ht="12.75">
      <c r="D1335" s="7"/>
    </row>
    <row r="1336" ht="12.75">
      <c r="D1336" s="7"/>
    </row>
    <row r="1337" ht="12.75">
      <c r="D1337" s="7"/>
    </row>
    <row r="1338" ht="12.75">
      <c r="D1338" s="7"/>
    </row>
    <row r="1339" ht="12.75">
      <c r="D1339" s="7"/>
    </row>
    <row r="1340" ht="12.75">
      <c r="D1340" s="7"/>
    </row>
    <row r="1341" ht="12.75">
      <c r="D1341" s="7"/>
    </row>
    <row r="1342" ht="12.75">
      <c r="D1342" s="7"/>
    </row>
    <row r="1343" ht="12.75">
      <c r="D1343" s="7"/>
    </row>
    <row r="1344" ht="12.75">
      <c r="D1344" s="7"/>
    </row>
    <row r="1345" ht="12.75">
      <c r="D1345" s="7"/>
    </row>
    <row r="1346" ht="12.75">
      <c r="D1346" s="7"/>
    </row>
    <row r="1347" ht="12.75">
      <c r="D1347" s="7"/>
    </row>
    <row r="1348" ht="12.75">
      <c r="D1348" s="7"/>
    </row>
    <row r="1349" ht="12.75">
      <c r="D1349" s="7"/>
    </row>
    <row r="1350" ht="12.75">
      <c r="D1350" s="7"/>
    </row>
    <row r="1351" ht="12.75">
      <c r="D1351" s="7"/>
    </row>
    <row r="1352" ht="12.75">
      <c r="D1352" s="7"/>
    </row>
    <row r="1353" ht="12.75">
      <c r="D1353" s="7"/>
    </row>
    <row r="1354" ht="12.75">
      <c r="D1354" s="7"/>
    </row>
    <row r="1355" ht="12.75">
      <c r="D1355" s="7"/>
    </row>
    <row r="1356" ht="12.75">
      <c r="D1356" s="7"/>
    </row>
    <row r="1357" ht="12.75">
      <c r="D1357" s="7"/>
    </row>
    <row r="1358" ht="12.75">
      <c r="D1358" s="7"/>
    </row>
    <row r="1359" ht="12.75">
      <c r="D1359" s="7"/>
    </row>
    <row r="1360" ht="12.75">
      <c r="D1360" s="7"/>
    </row>
    <row r="1361" ht="12.75">
      <c r="D1361" s="7"/>
    </row>
    <row r="1362" ht="12.75">
      <c r="D1362" s="7"/>
    </row>
    <row r="1363" ht="12.75">
      <c r="D1363" s="7"/>
    </row>
    <row r="1364" ht="12.75">
      <c r="D1364" s="7"/>
    </row>
    <row r="1365" ht="12.75">
      <c r="D1365" s="7"/>
    </row>
    <row r="1366" ht="12.75">
      <c r="D1366" s="7"/>
    </row>
    <row r="1367" ht="12.75">
      <c r="D1367" s="7"/>
    </row>
    <row r="1368" ht="12.75">
      <c r="D1368" s="7"/>
    </row>
    <row r="1369" ht="12.75">
      <c r="D1369" s="7"/>
    </row>
    <row r="1370" ht="12.75">
      <c r="D1370" s="7"/>
    </row>
    <row r="1371" ht="12.75">
      <c r="D1371" s="7"/>
    </row>
    <row r="1372" ht="12.75">
      <c r="D1372" s="7"/>
    </row>
    <row r="1373" ht="12.75">
      <c r="D1373" s="7"/>
    </row>
    <row r="1374" ht="12.75">
      <c r="D1374" s="7"/>
    </row>
    <row r="1375" ht="12.75">
      <c r="D1375" s="7"/>
    </row>
    <row r="1376" ht="12.75">
      <c r="D1376" s="7"/>
    </row>
    <row r="1377" ht="12.75">
      <c r="D1377" s="7"/>
    </row>
    <row r="1378" ht="12.75">
      <c r="D1378" s="7"/>
    </row>
  </sheetData>
  <sheetProtection/>
  <conditionalFormatting sqref="C75">
    <cfRule type="expression" priority="1" dxfId="4" stopIfTrue="1">
      <formula>IF(C75=$D$32,0,1)</formula>
    </cfRule>
  </conditionalFormatting>
  <printOptions headings="1"/>
  <pageMargins left="0.17" right="0.17" top="0.27" bottom="0.18" header="0.17" footer="0.16"/>
  <pageSetup horizontalDpi="600" verticalDpi="600" orientation="landscape" paperSize="9" scale="75" r:id="rId1"/>
  <headerFooter alignWithMargins="0">
    <oddFooter>&amp;L&amp;D   &amp;T&amp;C&amp;A&amp;R&amp;P / &amp;N</oddFooter>
  </headerFooter>
  <rowBreaks count="1" manualBreakCount="1">
    <brk id="40"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codeName="Tabelle12">
    <tabColor indexed="63"/>
  </sheetPr>
  <dimension ref="A1:G1378"/>
  <sheetViews>
    <sheetView workbookViewId="0" topLeftCell="A1">
      <selection activeCell="A4" sqref="A4"/>
    </sheetView>
  </sheetViews>
  <sheetFormatPr defaultColWidth="11.421875" defaultRowHeight="12.75"/>
  <cols>
    <col min="1" max="1" width="7.28125" style="0" customWidth="1"/>
    <col min="2" max="2" width="55.00390625" style="0" customWidth="1"/>
    <col min="3" max="4" width="13.421875" style="0" customWidth="1"/>
    <col min="5" max="5" width="24.140625" style="0" customWidth="1"/>
    <col min="6" max="6" width="28.00390625" style="2" customWidth="1"/>
    <col min="7" max="7" width="48.140625" style="2" customWidth="1"/>
    <col min="8" max="8" width="2.00390625" style="0" customWidth="1"/>
  </cols>
  <sheetData>
    <row r="1" spans="1:4" ht="15">
      <c r="A1" s="352" t="s">
        <v>109</v>
      </c>
      <c r="D1" s="321" t="str">
        <f>Vr&amp;"  "</f>
        <v>Xxxxxxxxxxxx Vie  </v>
      </c>
    </row>
    <row r="2" ht="15.75">
      <c r="A2" s="353" t="s">
        <v>262</v>
      </c>
    </row>
    <row r="3" spans="1:6" ht="12.75">
      <c r="A3" s="726" t="s">
        <v>29</v>
      </c>
      <c r="F3" s="283"/>
    </row>
    <row r="5" ht="12.75">
      <c r="A5" s="427" t="s">
        <v>50</v>
      </c>
    </row>
    <row r="7" spans="1:7" ht="12.75">
      <c r="A7" t="s">
        <v>462</v>
      </c>
      <c r="B7" t="s">
        <v>290</v>
      </c>
      <c r="C7" s="7" t="s">
        <v>291</v>
      </c>
      <c r="D7" s="7" t="s">
        <v>459</v>
      </c>
      <c r="E7" s="3" t="s">
        <v>460</v>
      </c>
      <c r="F7" s="2" t="s">
        <v>458</v>
      </c>
      <c r="G7" s="2" t="s">
        <v>471</v>
      </c>
    </row>
    <row r="8" spans="3:7" ht="12.75">
      <c r="C8" s="589" t="s">
        <v>255</v>
      </c>
      <c r="D8" s="589" t="s">
        <v>256</v>
      </c>
      <c r="F8" s="9" t="s">
        <v>142</v>
      </c>
      <c r="G8" s="9" t="s">
        <v>143</v>
      </c>
    </row>
    <row r="9" spans="1:7" ht="12.75">
      <c r="A9" s="1" t="s">
        <v>51</v>
      </c>
      <c r="F9" s="284"/>
      <c r="G9" s="284"/>
    </row>
    <row r="10" spans="1:7" ht="12.75">
      <c r="A10" t="s">
        <v>53</v>
      </c>
      <c r="C10" s="7"/>
      <c r="D10" s="7"/>
      <c r="F10" s="284"/>
      <c r="G10" s="284"/>
    </row>
    <row r="11" spans="2:7" ht="12.75">
      <c r="B11" t="s">
        <v>30</v>
      </c>
      <c r="C11" s="285">
        <f>ROUND('PUB SCHEMA M'!C11/1000,0)</f>
        <v>0</v>
      </c>
      <c r="D11" s="7"/>
      <c r="F11" s="286" t="s">
        <v>488</v>
      </c>
      <c r="G11" s="284"/>
    </row>
    <row r="12" spans="2:7" ht="12.75">
      <c r="B12" t="s">
        <v>31</v>
      </c>
      <c r="C12" s="287">
        <f>ROUND('PUB SCHEMA M'!C12/1000,0)</f>
        <v>0</v>
      </c>
      <c r="D12" s="7"/>
      <c r="F12" s="286" t="s">
        <v>88</v>
      </c>
      <c r="G12" s="284"/>
    </row>
    <row r="13" spans="2:7" ht="13.5" thickBot="1">
      <c r="B13" t="s">
        <v>288</v>
      </c>
      <c r="C13" s="288">
        <f>ROUND('PUB SCHEMA M'!C13/1000,0)</f>
        <v>0</v>
      </c>
      <c r="D13" s="289">
        <f>ROUND('PUB SCHEMA M'!D13/1000,0)</f>
        <v>0</v>
      </c>
      <c r="F13" s="286" t="s">
        <v>89</v>
      </c>
      <c r="G13" s="286" t="s">
        <v>428</v>
      </c>
    </row>
    <row r="14" spans="2:7" ht="12.75">
      <c r="B14" s="590" t="s">
        <v>54</v>
      </c>
      <c r="C14" s="7"/>
      <c r="D14" s="7"/>
      <c r="F14" s="284"/>
      <c r="G14" s="284"/>
    </row>
    <row r="15" spans="2:7" ht="12.75">
      <c r="B15" s="590" t="s">
        <v>55</v>
      </c>
      <c r="C15" s="7"/>
      <c r="D15" s="7"/>
      <c r="F15" s="284" t="s">
        <v>90</v>
      </c>
      <c r="G15" s="284"/>
    </row>
    <row r="16" spans="1:7" ht="12.75">
      <c r="A16" t="s">
        <v>32</v>
      </c>
      <c r="C16" s="7"/>
      <c r="D16" s="7"/>
      <c r="F16" s="284"/>
      <c r="G16" s="284"/>
    </row>
    <row r="17" spans="2:7" ht="12.75">
      <c r="B17" t="s">
        <v>56</v>
      </c>
      <c r="C17" s="290">
        <f>ROUND('PUB SCHEMA M'!C17/1000,0)</f>
        <v>0</v>
      </c>
      <c r="D17" s="7"/>
      <c r="F17" s="286" t="s">
        <v>91</v>
      </c>
      <c r="G17" s="284"/>
    </row>
    <row r="18" spans="2:7" ht="12.75">
      <c r="B18" t="s">
        <v>112</v>
      </c>
      <c r="C18" s="291">
        <f>ROUND('PUB SCHEMA M'!C18/1000,0)</f>
        <v>0</v>
      </c>
      <c r="D18" s="7"/>
      <c r="F18" s="286" t="s">
        <v>92</v>
      </c>
      <c r="G18" s="284"/>
    </row>
    <row r="19" spans="2:7" ht="13.5" thickBot="1">
      <c r="B19" t="s">
        <v>564</v>
      </c>
      <c r="C19" s="292">
        <f>ROUND('PUB SCHEMA M'!C19/1000,0)</f>
        <v>0</v>
      </c>
      <c r="D19" s="285">
        <f>ROUND('PUB SCHEMA M'!D19/1000,0)</f>
        <v>0</v>
      </c>
      <c r="F19" s="286" t="s">
        <v>93</v>
      </c>
      <c r="G19" s="286" t="s">
        <v>489</v>
      </c>
    </row>
    <row r="20" spans="1:7" ht="12.75">
      <c r="A20" t="s">
        <v>57</v>
      </c>
      <c r="C20" s="293"/>
      <c r="D20" s="289">
        <f>ROUND('PUB SCHEMA M'!D20/1000,0)</f>
        <v>0</v>
      </c>
      <c r="F20" s="284"/>
      <c r="G20" s="286" t="s">
        <v>429</v>
      </c>
    </row>
    <row r="21" spans="2:7" ht="12.75">
      <c r="B21" s="4" t="s">
        <v>78</v>
      </c>
      <c r="C21" s="293"/>
      <c r="D21" s="7"/>
      <c r="F21" s="284"/>
      <c r="G21" s="284"/>
    </row>
    <row r="22" spans="1:7" ht="12.75">
      <c r="A22" t="s">
        <v>79</v>
      </c>
      <c r="C22" s="293"/>
      <c r="D22" s="289">
        <f>ROUND('PUB SCHEMA M'!D22/1000,0)</f>
        <v>0</v>
      </c>
      <c r="F22" s="284"/>
      <c r="G22" s="286" t="s">
        <v>430</v>
      </c>
    </row>
    <row r="23" spans="1:7" ht="12.75">
      <c r="A23" t="s">
        <v>594</v>
      </c>
      <c r="C23" s="293"/>
      <c r="D23" s="7"/>
      <c r="F23" s="284"/>
      <c r="G23" s="284"/>
    </row>
    <row r="24" spans="2:7" ht="12.75">
      <c r="B24" t="s">
        <v>58</v>
      </c>
      <c r="C24" s="293"/>
      <c r="D24" s="7"/>
      <c r="F24" s="284"/>
      <c r="G24" s="284"/>
    </row>
    <row r="25" spans="2:7" ht="12.75">
      <c r="B25" t="s">
        <v>59</v>
      </c>
      <c r="C25" s="291">
        <f>ROUND('PUB SCHEMA M'!C25/1000,0)</f>
        <v>0</v>
      </c>
      <c r="D25" s="7"/>
      <c r="F25" s="286" t="s">
        <v>438</v>
      </c>
      <c r="G25" s="284"/>
    </row>
    <row r="26" spans="2:7" ht="13.5" thickBot="1">
      <c r="B26" t="s">
        <v>60</v>
      </c>
      <c r="C26" s="292">
        <f>ROUND('PUB SCHEMA M'!C26/1000,0)</f>
        <v>0</v>
      </c>
      <c r="D26" s="285">
        <f>ROUND('PUB SCHEMA M'!D26/1000,0)</f>
        <v>0</v>
      </c>
      <c r="E26" s="4" t="s">
        <v>61</v>
      </c>
      <c r="F26" s="286" t="s">
        <v>439</v>
      </c>
      <c r="G26" s="286" t="s">
        <v>490</v>
      </c>
    </row>
    <row r="27" spans="1:7" ht="12.75">
      <c r="A27" t="s">
        <v>62</v>
      </c>
      <c r="C27" s="294"/>
      <c r="D27" s="291">
        <f>ROUND('PUB SCHEMA M'!D27/1000,0)</f>
        <v>0</v>
      </c>
      <c r="E27" s="4"/>
      <c r="F27" s="284"/>
      <c r="G27" s="286" t="s">
        <v>431</v>
      </c>
    </row>
    <row r="28" spans="1:7" ht="12.75">
      <c r="A28" t="s">
        <v>63</v>
      </c>
      <c r="C28" s="7"/>
      <c r="D28" s="291">
        <f>ROUND('PUB SCHEMA M'!D28/1000,0)</f>
        <v>0</v>
      </c>
      <c r="F28" s="284"/>
      <c r="G28" s="286" t="s">
        <v>432</v>
      </c>
    </row>
    <row r="29" spans="1:7" ht="13.5" thickBot="1">
      <c r="A29" t="s">
        <v>64</v>
      </c>
      <c r="C29" s="7"/>
      <c r="D29" s="295">
        <f>ROUND('PUB SCHEMA M'!D29/1000,0)</f>
        <v>0</v>
      </c>
      <c r="F29" s="284"/>
      <c r="G29" s="286" t="s">
        <v>433</v>
      </c>
    </row>
    <row r="30" spans="1:7" ht="12.75">
      <c r="A30" t="s">
        <v>65</v>
      </c>
      <c r="D30" s="296">
        <f>ROUND('PUB SCHEMA M'!D30/1000,0)</f>
        <v>0</v>
      </c>
      <c r="F30" s="284"/>
      <c r="G30" s="286" t="s">
        <v>491</v>
      </c>
    </row>
    <row r="31" spans="1:7" ht="13.5" thickBot="1">
      <c r="A31" t="s">
        <v>66</v>
      </c>
      <c r="C31" s="7"/>
      <c r="D31" s="295">
        <f>ROUND('PUB SCHEMA M'!D31/1000,0)</f>
        <v>0</v>
      </c>
      <c r="F31" s="284"/>
      <c r="G31" s="286" t="s">
        <v>434</v>
      </c>
    </row>
    <row r="32" spans="1:7" ht="13.5" thickBot="1">
      <c r="A32" t="s">
        <v>67</v>
      </c>
      <c r="C32" s="7"/>
      <c r="D32" s="297">
        <f>ROUND('PUB SCHEMA M'!D32/1000,0)</f>
        <v>0</v>
      </c>
      <c r="E32" s="4" t="s">
        <v>492</v>
      </c>
      <c r="F32" s="284"/>
      <c r="G32" s="286" t="s">
        <v>493</v>
      </c>
    </row>
    <row r="33" spans="3:7" ht="12.75">
      <c r="C33" s="7"/>
      <c r="D33" s="7"/>
      <c r="F33" s="284"/>
      <c r="G33" s="284"/>
    </row>
    <row r="34" spans="1:7" ht="12.75">
      <c r="A34" s="1" t="s">
        <v>73</v>
      </c>
      <c r="C34" s="7"/>
      <c r="D34" s="7"/>
      <c r="F34" s="284"/>
      <c r="G34" s="284"/>
    </row>
    <row r="35" spans="1:7" ht="12.75">
      <c r="A35" t="s">
        <v>413</v>
      </c>
      <c r="C35" s="7"/>
      <c r="D35" s="298">
        <v>0</v>
      </c>
      <c r="F35" s="284"/>
      <c r="G35" s="286" t="s">
        <v>435</v>
      </c>
    </row>
    <row r="36" spans="1:7" ht="12.75">
      <c r="A36" t="s">
        <v>68</v>
      </c>
      <c r="D36" s="299">
        <f>ROUND('PUB SCHEMA M'!D36/1000,0)</f>
        <v>0</v>
      </c>
      <c r="F36" s="284"/>
      <c r="G36" s="286" t="s">
        <v>494</v>
      </c>
    </row>
    <row r="37" spans="1:7" ht="12.75">
      <c r="A37" t="s">
        <v>70</v>
      </c>
      <c r="C37" s="291">
        <f>ROUND('PUB SCHEMA M'!C37/1000,0)</f>
        <v>0</v>
      </c>
      <c r="D37" s="300"/>
      <c r="F37" s="286" t="s">
        <v>440</v>
      </c>
      <c r="G37" s="284"/>
    </row>
    <row r="38" spans="1:7" ht="13.5" thickBot="1">
      <c r="A38" t="s">
        <v>71</v>
      </c>
      <c r="C38" s="292">
        <f>ROUND('PUB SCHEMA M'!C38/1000,0)</f>
        <v>0</v>
      </c>
      <c r="D38" s="301">
        <f>ROUND('PUB SCHEMA M'!D38/1000,0)</f>
        <v>0</v>
      </c>
      <c r="F38" s="286" t="s">
        <v>441</v>
      </c>
      <c r="G38" s="286" t="s">
        <v>495</v>
      </c>
    </row>
    <row r="39" spans="1:7" ht="13.5" thickBot="1">
      <c r="A39" t="s">
        <v>72</v>
      </c>
      <c r="C39" s="7"/>
      <c r="D39" s="302">
        <f>ROUND('PUB SCHEMA M'!D39/1000,0)</f>
        <v>0</v>
      </c>
      <c r="F39" s="284"/>
      <c r="G39" s="286" t="s">
        <v>390</v>
      </c>
    </row>
    <row r="40" spans="3:7" ht="12.75">
      <c r="C40" s="7"/>
      <c r="D40" s="7"/>
      <c r="F40" s="284"/>
      <c r="G40" s="284"/>
    </row>
    <row r="41" spans="1:7" ht="12.75">
      <c r="A41" s="1" t="s">
        <v>74</v>
      </c>
      <c r="C41" s="7"/>
      <c r="D41" s="7"/>
      <c r="F41" s="284"/>
      <c r="G41" s="284"/>
    </row>
    <row r="42" spans="1:7" ht="13.5" thickBot="1">
      <c r="A42" s="4" t="s">
        <v>731</v>
      </c>
      <c r="B42" t="s">
        <v>75</v>
      </c>
      <c r="C42" s="7"/>
      <c r="D42" s="301">
        <f>ROUND('PUB SCHEMA M'!D42/1000,0)</f>
        <v>0</v>
      </c>
      <c r="F42" s="284"/>
      <c r="G42" s="286" t="s">
        <v>490</v>
      </c>
    </row>
    <row r="43" spans="3:7" ht="12.75">
      <c r="C43" s="7"/>
      <c r="D43" s="7"/>
      <c r="F43" s="284"/>
      <c r="G43" s="284"/>
    </row>
    <row r="44" spans="3:7" ht="25.5">
      <c r="C44" s="591" t="s">
        <v>258</v>
      </c>
      <c r="D44" s="591" t="s">
        <v>259</v>
      </c>
      <c r="F44" s="284"/>
      <c r="G44" s="284"/>
    </row>
    <row r="45" spans="1:7" ht="12.75">
      <c r="A45" s="4" t="s">
        <v>496</v>
      </c>
      <c r="B45" t="s">
        <v>673</v>
      </c>
      <c r="C45" s="303">
        <f>ROUND('PUB SCHEMA M'!C45/1000,0)</f>
        <v>0</v>
      </c>
      <c r="D45" s="304">
        <f>ROUND('PUB SCHEMA M'!D45/1000,0)</f>
        <v>0</v>
      </c>
      <c r="F45" s="286" t="s">
        <v>442</v>
      </c>
      <c r="G45" s="286" t="s">
        <v>454</v>
      </c>
    </row>
    <row r="46" spans="1:7" ht="12.75">
      <c r="A46" s="4" t="s">
        <v>497</v>
      </c>
      <c r="B46" t="s">
        <v>674</v>
      </c>
      <c r="C46" s="305">
        <f>ROUND('PUB SCHEMA M'!C46/1000,0)</f>
        <v>0</v>
      </c>
      <c r="D46" s="304">
        <f>ROUND('PUB SCHEMA M'!D46/1000,0)</f>
        <v>0</v>
      </c>
      <c r="F46" s="286" t="s">
        <v>443</v>
      </c>
      <c r="G46" s="286" t="s">
        <v>455</v>
      </c>
    </row>
    <row r="47" spans="3:7" ht="12.75">
      <c r="C47" s="7"/>
      <c r="D47" s="7"/>
      <c r="F47" s="284"/>
      <c r="G47" s="284"/>
    </row>
    <row r="48" spans="1:7" ht="12.75">
      <c r="A48" s="4" t="s">
        <v>498</v>
      </c>
      <c r="B48" t="s">
        <v>140</v>
      </c>
      <c r="C48" s="7"/>
      <c r="D48" s="306" t="e">
        <f>'PUB SCHEMA M'!D48</f>
        <v>#DIV/0!</v>
      </c>
      <c r="F48" s="284"/>
      <c r="G48" s="286" t="s">
        <v>499</v>
      </c>
    </row>
    <row r="49" spans="1:7" ht="12.75">
      <c r="A49" s="4" t="s">
        <v>500</v>
      </c>
      <c r="B49" t="s">
        <v>141</v>
      </c>
      <c r="C49" s="7"/>
      <c r="D49" s="306" t="e">
        <f>'PUB SCHEMA M'!D49</f>
        <v>#DIV/0!</v>
      </c>
      <c r="F49" s="284"/>
      <c r="G49" s="286" t="s">
        <v>501</v>
      </c>
    </row>
    <row r="50" spans="2:7" ht="12.75">
      <c r="B50" s="4" t="s">
        <v>80</v>
      </c>
      <c r="C50" s="7"/>
      <c r="D50" s="7"/>
      <c r="F50" s="284"/>
      <c r="G50" s="284"/>
    </row>
    <row r="51" spans="2:7" ht="12.75">
      <c r="B51" s="4"/>
      <c r="C51" s="7"/>
      <c r="D51" s="7"/>
      <c r="F51" s="284"/>
      <c r="G51" s="284"/>
    </row>
    <row r="52" spans="1:7" ht="12.75">
      <c r="A52" s="4" t="s">
        <v>502</v>
      </c>
      <c r="B52" t="s">
        <v>375</v>
      </c>
      <c r="C52" s="7"/>
      <c r="D52" s="7"/>
      <c r="F52" s="284"/>
      <c r="G52" s="284"/>
    </row>
    <row r="53" spans="2:7" ht="12.75">
      <c r="B53" t="s">
        <v>81</v>
      </c>
      <c r="C53" s="307" t="e">
        <f>'PUB SCHEMA M'!C53</f>
        <v>#DIV/0!</v>
      </c>
      <c r="D53" s="7"/>
      <c r="F53" s="286" t="s">
        <v>519</v>
      </c>
      <c r="G53" s="284"/>
    </row>
    <row r="54" spans="2:7" ht="12.75">
      <c r="B54" t="s">
        <v>179</v>
      </c>
      <c r="C54" s="307" t="e">
        <f>'PUB SCHEMA M'!C54</f>
        <v>#DIV/0!</v>
      </c>
      <c r="D54" s="7"/>
      <c r="F54" s="286" t="s">
        <v>520</v>
      </c>
      <c r="G54" s="284"/>
    </row>
    <row r="55" spans="2:7" ht="12.75">
      <c r="B55" t="s">
        <v>257</v>
      </c>
      <c r="C55" s="307" t="e">
        <f>'PUB SCHEMA M'!C55</f>
        <v>#DIV/0!</v>
      </c>
      <c r="D55" s="7"/>
      <c r="F55" s="286" t="s">
        <v>444</v>
      </c>
      <c r="G55" s="308"/>
    </row>
    <row r="56" spans="2:7" ht="12.75">
      <c r="B56" t="s">
        <v>376</v>
      </c>
      <c r="C56" s="307" t="e">
        <f>'PUB SCHEMA M'!C56</f>
        <v>#DIV/0!</v>
      </c>
      <c r="D56" s="7"/>
      <c r="F56" s="286" t="s">
        <v>445</v>
      </c>
      <c r="G56" s="284"/>
    </row>
    <row r="57" spans="2:7" ht="12.75">
      <c r="B57" t="s">
        <v>82</v>
      </c>
      <c r="C57" s="307" t="e">
        <f>'PUB SCHEMA M'!C57</f>
        <v>#DIV/0!</v>
      </c>
      <c r="D57" s="7"/>
      <c r="F57" s="286" t="s">
        <v>446</v>
      </c>
      <c r="G57" s="284"/>
    </row>
    <row r="58" spans="2:7" ht="12.75">
      <c r="B58" t="s">
        <v>377</v>
      </c>
      <c r="C58" s="307" t="e">
        <f>'PUB SCHEMA M'!C58</f>
        <v>#DIV/0!</v>
      </c>
      <c r="D58" s="7"/>
      <c r="F58" s="286" t="s">
        <v>447</v>
      </c>
      <c r="G58" s="284"/>
    </row>
    <row r="59" spans="2:7" ht="12.75">
      <c r="B59" t="s">
        <v>378</v>
      </c>
      <c r="C59" s="307" t="e">
        <f>'PUB SCHEMA M'!C59</f>
        <v>#DIV/0!</v>
      </c>
      <c r="D59" s="7"/>
      <c r="F59" s="286" t="s">
        <v>448</v>
      </c>
      <c r="G59" s="284"/>
    </row>
    <row r="60" spans="2:7" ht="13.5" thickBot="1">
      <c r="B60" t="s">
        <v>139</v>
      </c>
      <c r="C60" s="309" t="e">
        <f>'PUB SCHEMA M'!C60</f>
        <v>#DIV/0!</v>
      </c>
      <c r="D60" s="310" t="e">
        <f>'PUB SCHEMA M'!D60</f>
        <v>#DIV/0!</v>
      </c>
      <c r="F60" s="286" t="s">
        <v>449</v>
      </c>
      <c r="G60" s="286" t="s">
        <v>648</v>
      </c>
    </row>
    <row r="61" spans="3:7" ht="12.75">
      <c r="C61" s="7"/>
      <c r="D61" s="7"/>
      <c r="F61" s="284"/>
      <c r="G61" s="284"/>
    </row>
    <row r="62" spans="1:7" ht="12.75">
      <c r="A62" s="4" t="s">
        <v>649</v>
      </c>
      <c r="B62" t="s">
        <v>83</v>
      </c>
      <c r="D62" s="298">
        <f>ROUND('PUB SCHEMA M'!D62/1000,0)</f>
        <v>0</v>
      </c>
      <c r="F62" s="286"/>
      <c r="G62" s="702" t="s">
        <v>436</v>
      </c>
    </row>
    <row r="63" spans="1:7" ht="12.75">
      <c r="A63" s="4" t="s">
        <v>650</v>
      </c>
      <c r="B63" t="s">
        <v>84</v>
      </c>
      <c r="D63" s="311">
        <f>'PUB SCHEMA M'!D63</f>
        <v>0</v>
      </c>
      <c r="F63" s="284"/>
      <c r="G63" s="312" t="s">
        <v>437</v>
      </c>
    </row>
    <row r="64" spans="4:7" ht="12.75">
      <c r="D64" s="7"/>
      <c r="F64" s="284"/>
      <c r="G64" s="284"/>
    </row>
    <row r="65" spans="1:7" ht="12.75">
      <c r="A65" s="4" t="s">
        <v>651</v>
      </c>
      <c r="B65" t="s">
        <v>85</v>
      </c>
      <c r="D65" s="7" t="s">
        <v>260</v>
      </c>
      <c r="F65" s="284"/>
      <c r="G65" s="284"/>
    </row>
    <row r="66" spans="4:7" ht="12.75">
      <c r="D66" s="7"/>
      <c r="F66" s="284"/>
      <c r="G66" s="284"/>
    </row>
    <row r="67" spans="1:7" ht="12.75">
      <c r="A67" s="1" t="s">
        <v>379</v>
      </c>
      <c r="F67" s="284"/>
      <c r="G67" s="284"/>
    </row>
    <row r="68" spans="1:7" ht="12.75">
      <c r="A68" t="s">
        <v>380</v>
      </c>
      <c r="C68" s="7" t="s">
        <v>391</v>
      </c>
      <c r="D68" s="7" t="s">
        <v>87</v>
      </c>
      <c r="F68" s="284"/>
      <c r="G68" s="284"/>
    </row>
    <row r="69" spans="3:7" ht="12.75">
      <c r="C69" s="7"/>
      <c r="D69" s="7"/>
      <c r="F69" s="284"/>
      <c r="G69" s="284"/>
    </row>
    <row r="70" spans="1:7" ht="12.75">
      <c r="A70" t="s">
        <v>382</v>
      </c>
      <c r="C70" s="313">
        <f>ROUND('PUB SCHEMA M'!C70/1000,0)</f>
        <v>0</v>
      </c>
      <c r="D70" s="314">
        <v>1</v>
      </c>
      <c r="F70" s="312" t="s">
        <v>450</v>
      </c>
      <c r="G70" s="284"/>
    </row>
    <row r="71" spans="1:7" ht="12.75">
      <c r="A71" t="s">
        <v>86</v>
      </c>
      <c r="C71" s="313">
        <f>ROUND('PUB SCHEMA M'!C71/1000,0)</f>
        <v>0</v>
      </c>
      <c r="D71" s="314" t="e">
        <f>'PUB SCHEMA M'!D71</f>
        <v>#DIV/0!</v>
      </c>
      <c r="F71" s="286" t="s">
        <v>451</v>
      </c>
      <c r="G71" s="286" t="s">
        <v>652</v>
      </c>
    </row>
    <row r="72" spans="1:7" ht="12.75">
      <c r="A72" t="s">
        <v>386</v>
      </c>
      <c r="C72" s="7"/>
      <c r="D72" s="7"/>
      <c r="F72" s="284"/>
      <c r="G72" s="284"/>
    </row>
    <row r="73" spans="2:7" ht="12.75">
      <c r="B73" t="s">
        <v>387</v>
      </c>
      <c r="C73" s="313">
        <f>ROUND('PUB SCHEMA M'!C73/1000,0)</f>
        <v>0</v>
      </c>
      <c r="D73" s="7"/>
      <c r="F73" s="286" t="s">
        <v>452</v>
      </c>
      <c r="G73" s="284"/>
    </row>
    <row r="74" spans="2:7" ht="13.5" thickBot="1">
      <c r="B74" t="s">
        <v>388</v>
      </c>
      <c r="C74" s="315">
        <f>ROUND('PUB SCHEMA M'!C74/1000,0)</f>
        <v>0</v>
      </c>
      <c r="D74" s="7"/>
      <c r="F74" s="286" t="s">
        <v>453</v>
      </c>
      <c r="G74" s="284"/>
    </row>
    <row r="75" spans="2:7" ht="13.5" thickBot="1">
      <c r="B75" t="s">
        <v>389</v>
      </c>
      <c r="C75" s="316">
        <f>ROUND('PUB SCHEMA M'!C75/1000,0)</f>
        <v>0</v>
      </c>
      <c r="D75" s="7"/>
      <c r="F75" s="286" t="s">
        <v>653</v>
      </c>
      <c r="G75" s="284"/>
    </row>
    <row r="76" spans="4:7" ht="12.75">
      <c r="D76" s="7"/>
      <c r="F76" s="284"/>
      <c r="G76" s="284"/>
    </row>
    <row r="77" spans="4:7" ht="12.75">
      <c r="D77" s="7"/>
      <c r="F77" s="284"/>
      <c r="G77" s="284"/>
    </row>
    <row r="78" spans="4:7" ht="12.75">
      <c r="D78" s="7"/>
      <c r="F78" s="284"/>
      <c r="G78" s="284"/>
    </row>
    <row r="79" spans="4:7" ht="12.75">
      <c r="D79" s="7"/>
      <c r="F79" s="284"/>
      <c r="G79" s="284"/>
    </row>
    <row r="80" spans="4:7" ht="12.75">
      <c r="D80" s="7"/>
      <c r="F80" s="284"/>
      <c r="G80" s="284"/>
    </row>
    <row r="81" spans="4:7" ht="12.75">
      <c r="D81" s="7"/>
      <c r="F81" s="284"/>
      <c r="G81" s="284"/>
    </row>
    <row r="82" spans="4:7" ht="12.75">
      <c r="D82" s="7"/>
      <c r="F82" s="284"/>
      <c r="G82" s="284"/>
    </row>
    <row r="83" spans="4:7" ht="12.75">
      <c r="D83" s="7"/>
      <c r="F83" s="284"/>
      <c r="G83" s="284"/>
    </row>
    <row r="84" spans="4:7" ht="12.75">
      <c r="D84" s="7"/>
      <c r="F84" s="284"/>
      <c r="G84" s="284"/>
    </row>
    <row r="85" spans="4:7" ht="12.75">
      <c r="D85" s="7"/>
      <c r="F85" s="284"/>
      <c r="G85" s="284"/>
    </row>
    <row r="86" ht="12.75">
      <c r="D86" s="7"/>
    </row>
    <row r="87" ht="12.75">
      <c r="D87" s="7"/>
    </row>
    <row r="88" ht="12.75">
      <c r="D88" s="7"/>
    </row>
    <row r="89" ht="12.75">
      <c r="D89" s="7"/>
    </row>
    <row r="90" ht="12.75">
      <c r="D90" s="7"/>
    </row>
    <row r="91" ht="12.75">
      <c r="D91" s="7"/>
    </row>
    <row r="92" ht="12.75">
      <c r="D92" s="7"/>
    </row>
    <row r="93" ht="12.75">
      <c r="D93" s="7"/>
    </row>
    <row r="94" ht="12.75">
      <c r="D94" s="7"/>
    </row>
    <row r="95" ht="12.75">
      <c r="D95" s="7"/>
    </row>
    <row r="96" ht="12.75">
      <c r="D96" s="7"/>
    </row>
    <row r="97" ht="12.75">
      <c r="D97" s="7"/>
    </row>
    <row r="98" ht="12.75">
      <c r="D98" s="7"/>
    </row>
    <row r="99" ht="12.75">
      <c r="D99" s="7"/>
    </row>
    <row r="100" ht="12.75">
      <c r="D100" s="7"/>
    </row>
    <row r="101" ht="12.75">
      <c r="D101" s="7"/>
    </row>
    <row r="102" ht="12.75">
      <c r="D102" s="7"/>
    </row>
    <row r="103" ht="12.75">
      <c r="D103" s="7"/>
    </row>
    <row r="104" ht="12.75">
      <c r="D104" s="7"/>
    </row>
    <row r="105" ht="12.75">
      <c r="D105" s="7"/>
    </row>
    <row r="106" ht="12.75">
      <c r="D106" s="7"/>
    </row>
    <row r="107" ht="12.75">
      <c r="D107" s="7"/>
    </row>
    <row r="108" ht="12.75">
      <c r="D108" s="7"/>
    </row>
    <row r="109" ht="12.75">
      <c r="D109" s="7"/>
    </row>
    <row r="110" ht="12.75">
      <c r="D110" s="7"/>
    </row>
    <row r="111" ht="12.75">
      <c r="D111" s="7"/>
    </row>
    <row r="112" ht="12.75">
      <c r="D112" s="7"/>
    </row>
    <row r="113" ht="12.75">
      <c r="D113" s="7"/>
    </row>
    <row r="114" ht="12.75">
      <c r="D114" s="7"/>
    </row>
    <row r="115" ht="12.75">
      <c r="D115" s="7"/>
    </row>
    <row r="116" ht="12.75">
      <c r="D116" s="7"/>
    </row>
    <row r="117" ht="12.75">
      <c r="D117" s="7"/>
    </row>
    <row r="118" ht="12.75">
      <c r="D118" s="7"/>
    </row>
    <row r="119" ht="12.75">
      <c r="D119" s="7"/>
    </row>
    <row r="120" ht="12.75">
      <c r="D120" s="7"/>
    </row>
    <row r="121" ht="12.75">
      <c r="D121" s="7"/>
    </row>
    <row r="122" ht="12.75">
      <c r="D122" s="7"/>
    </row>
    <row r="123" ht="12.75">
      <c r="D123" s="7"/>
    </row>
    <row r="124" ht="12.75">
      <c r="D124" s="7"/>
    </row>
    <row r="125" ht="12.75">
      <c r="D125" s="7"/>
    </row>
    <row r="126" ht="12.75">
      <c r="D126" s="7"/>
    </row>
    <row r="127" ht="12.75">
      <c r="D127" s="7"/>
    </row>
    <row r="128" ht="12.75">
      <c r="D128" s="7"/>
    </row>
    <row r="129" ht="12.75">
      <c r="D129" s="7"/>
    </row>
    <row r="130" ht="12.75">
      <c r="D130" s="7"/>
    </row>
    <row r="131" ht="12.75">
      <c r="D131" s="7"/>
    </row>
    <row r="132" ht="12.75">
      <c r="D132" s="7"/>
    </row>
    <row r="133" ht="12.75">
      <c r="D133" s="7"/>
    </row>
    <row r="134" ht="12.75">
      <c r="D134" s="7"/>
    </row>
    <row r="135" ht="12.75">
      <c r="D135" s="7"/>
    </row>
    <row r="136" ht="12.75">
      <c r="D136" s="7"/>
    </row>
    <row r="137" ht="12.75">
      <c r="D137" s="7"/>
    </row>
    <row r="138" ht="12.75">
      <c r="D138" s="7"/>
    </row>
    <row r="139" ht="12.75">
      <c r="D139" s="7"/>
    </row>
    <row r="140" ht="12.75">
      <c r="D140" s="7"/>
    </row>
    <row r="141" ht="12.75">
      <c r="D141" s="7"/>
    </row>
    <row r="142" ht="12.75">
      <c r="D142" s="7"/>
    </row>
    <row r="143" ht="12.75">
      <c r="D143" s="7"/>
    </row>
    <row r="144" ht="12.75">
      <c r="D144" s="7"/>
    </row>
    <row r="145" ht="12.75">
      <c r="D145" s="7"/>
    </row>
    <row r="146" ht="12.75">
      <c r="D146" s="7"/>
    </row>
    <row r="147" ht="12.75">
      <c r="D147" s="7"/>
    </row>
    <row r="148" ht="12.75">
      <c r="D148" s="7"/>
    </row>
    <row r="149" ht="12.75">
      <c r="D149" s="7"/>
    </row>
    <row r="150" ht="12.75">
      <c r="D150" s="7"/>
    </row>
    <row r="151" ht="12.75">
      <c r="D151" s="7"/>
    </row>
    <row r="152" ht="12.75">
      <c r="D152" s="7"/>
    </row>
    <row r="153" ht="12.75">
      <c r="D153" s="7"/>
    </row>
    <row r="154" ht="12.75">
      <c r="D154" s="7"/>
    </row>
    <row r="155" ht="12.75">
      <c r="D155" s="7"/>
    </row>
    <row r="156" ht="12.75">
      <c r="D156" s="7"/>
    </row>
    <row r="157" ht="12.75">
      <c r="D157" s="7"/>
    </row>
    <row r="158" ht="12.75">
      <c r="D158" s="7"/>
    </row>
    <row r="159" ht="12.75">
      <c r="D159" s="7"/>
    </row>
    <row r="160" ht="12.75">
      <c r="D160" s="7"/>
    </row>
    <row r="161" ht="12.75">
      <c r="D161" s="7"/>
    </row>
    <row r="162" ht="12.75">
      <c r="D162" s="7"/>
    </row>
    <row r="163" ht="12.75">
      <c r="D163" s="7"/>
    </row>
    <row r="164" ht="12.75">
      <c r="D164" s="7"/>
    </row>
    <row r="165" ht="12.75">
      <c r="D165" s="7"/>
    </row>
    <row r="166" ht="12.75">
      <c r="D166" s="7"/>
    </row>
    <row r="167" ht="12.75">
      <c r="D167" s="7"/>
    </row>
    <row r="168" ht="12.75">
      <c r="D168" s="7"/>
    </row>
    <row r="169" ht="12.75">
      <c r="D169" s="7"/>
    </row>
    <row r="170" ht="12.75">
      <c r="D170" s="7"/>
    </row>
    <row r="171" ht="12.75">
      <c r="D171" s="7"/>
    </row>
    <row r="172" ht="12.75">
      <c r="D172" s="7"/>
    </row>
    <row r="173" ht="12.75">
      <c r="D173" s="7"/>
    </row>
    <row r="174" ht="12.75">
      <c r="D174" s="7"/>
    </row>
    <row r="175" ht="12.75">
      <c r="D175" s="7"/>
    </row>
    <row r="176" ht="12.75">
      <c r="D176" s="7"/>
    </row>
    <row r="177" ht="12.75">
      <c r="D177" s="7"/>
    </row>
    <row r="178" ht="12.75">
      <c r="D178" s="7"/>
    </row>
    <row r="179" ht="12.75">
      <c r="D179" s="7"/>
    </row>
    <row r="180" ht="12.75">
      <c r="D180" s="7"/>
    </row>
    <row r="181" ht="12.75">
      <c r="D181" s="7"/>
    </row>
    <row r="182" ht="12.75">
      <c r="D182" s="7"/>
    </row>
    <row r="183" ht="12.75">
      <c r="D183" s="7"/>
    </row>
    <row r="184" ht="12.75">
      <c r="D184" s="7"/>
    </row>
    <row r="185" ht="12.75">
      <c r="D185" s="7"/>
    </row>
    <row r="186" ht="12.75">
      <c r="D186" s="7"/>
    </row>
    <row r="187" ht="12.75">
      <c r="D187" s="7"/>
    </row>
    <row r="188" ht="12.75">
      <c r="D188" s="7"/>
    </row>
    <row r="189" ht="12.75">
      <c r="D189" s="7"/>
    </row>
    <row r="190" ht="12.75">
      <c r="D190" s="7"/>
    </row>
    <row r="191" ht="12.75">
      <c r="D191" s="7"/>
    </row>
    <row r="192" ht="12.75">
      <c r="D192" s="7"/>
    </row>
    <row r="193" ht="12.75">
      <c r="D193" s="7"/>
    </row>
    <row r="194" ht="12.75">
      <c r="D194" s="7"/>
    </row>
    <row r="195" ht="12.75">
      <c r="D195" s="7"/>
    </row>
    <row r="196" ht="12.75">
      <c r="D196" s="7"/>
    </row>
    <row r="197" ht="12.75">
      <c r="D197" s="7"/>
    </row>
    <row r="198" ht="12.75">
      <c r="D198" s="7"/>
    </row>
    <row r="199" ht="12.75">
      <c r="D199" s="7"/>
    </row>
    <row r="200" ht="12.75">
      <c r="D200" s="7"/>
    </row>
    <row r="201" ht="12.75">
      <c r="D201" s="7"/>
    </row>
    <row r="202" ht="12.75">
      <c r="D202" s="7"/>
    </row>
    <row r="203" ht="12.75">
      <c r="D203" s="7"/>
    </row>
    <row r="204" ht="12.75">
      <c r="D204" s="7"/>
    </row>
    <row r="205" ht="12.75">
      <c r="D205" s="7"/>
    </row>
    <row r="206" ht="12.75">
      <c r="D206" s="7"/>
    </row>
    <row r="207" ht="12.75">
      <c r="D207" s="7"/>
    </row>
    <row r="208" ht="12.75">
      <c r="D208" s="7"/>
    </row>
    <row r="209" ht="12.75">
      <c r="D209" s="7"/>
    </row>
    <row r="210" ht="12.75">
      <c r="D210" s="7"/>
    </row>
    <row r="211" ht="12.75">
      <c r="D211" s="7"/>
    </row>
    <row r="212" ht="12.75">
      <c r="D212" s="7"/>
    </row>
    <row r="213" ht="12.75">
      <c r="D213" s="7"/>
    </row>
    <row r="214" ht="12.75">
      <c r="D214" s="7"/>
    </row>
    <row r="215" ht="12.75">
      <c r="D215" s="7"/>
    </row>
    <row r="216" ht="12.75">
      <c r="D216" s="7"/>
    </row>
    <row r="217" ht="12.75">
      <c r="D217" s="7"/>
    </row>
    <row r="218" ht="12.75">
      <c r="D218" s="7"/>
    </row>
    <row r="219" ht="12.75">
      <c r="D219" s="7"/>
    </row>
    <row r="220" ht="12.75">
      <c r="D220" s="7"/>
    </row>
    <row r="221" ht="12.75">
      <c r="D221" s="7"/>
    </row>
    <row r="222" ht="12.75">
      <c r="D222" s="7"/>
    </row>
    <row r="223" ht="12.75">
      <c r="D223" s="7"/>
    </row>
    <row r="224" ht="12.75">
      <c r="D224" s="7"/>
    </row>
    <row r="225" ht="12.75">
      <c r="D225" s="7"/>
    </row>
    <row r="226" ht="12.75">
      <c r="D226" s="7"/>
    </row>
    <row r="227" ht="12.75">
      <c r="D227" s="7"/>
    </row>
    <row r="228" ht="12.75">
      <c r="D228" s="7"/>
    </row>
    <row r="229" ht="12.75">
      <c r="D229" s="7"/>
    </row>
    <row r="230" ht="12.75">
      <c r="D230" s="7"/>
    </row>
    <row r="231" ht="12.75">
      <c r="D231" s="7"/>
    </row>
    <row r="232" ht="12.75">
      <c r="D232" s="7"/>
    </row>
    <row r="233" ht="12.75">
      <c r="D233" s="7"/>
    </row>
    <row r="234" ht="12.75">
      <c r="D234" s="7"/>
    </row>
    <row r="235" ht="12.75">
      <c r="D235" s="7"/>
    </row>
    <row r="236" ht="12.75">
      <c r="D236" s="7"/>
    </row>
    <row r="237" ht="12.75">
      <c r="D237" s="7"/>
    </row>
    <row r="238" ht="12.75">
      <c r="D238" s="7"/>
    </row>
    <row r="239" ht="12.75">
      <c r="D239" s="7"/>
    </row>
    <row r="240" ht="12.75">
      <c r="D240" s="7"/>
    </row>
    <row r="241" ht="12.75">
      <c r="D241" s="7"/>
    </row>
    <row r="242" ht="12.75">
      <c r="D242" s="7"/>
    </row>
    <row r="243" ht="12.75">
      <c r="D243" s="7"/>
    </row>
    <row r="244" ht="12.75">
      <c r="D244" s="7"/>
    </row>
    <row r="245" ht="12.75">
      <c r="D245" s="7"/>
    </row>
    <row r="246" ht="12.75">
      <c r="D246" s="7"/>
    </row>
    <row r="247" ht="12.75">
      <c r="D247" s="7"/>
    </row>
    <row r="248" ht="12.75">
      <c r="D248" s="7"/>
    </row>
    <row r="249" ht="12.75">
      <c r="D249" s="7"/>
    </row>
    <row r="250" ht="12.75">
      <c r="D250" s="7"/>
    </row>
    <row r="251" ht="12.75">
      <c r="D251" s="7"/>
    </row>
    <row r="252" ht="12.75">
      <c r="D252" s="7"/>
    </row>
    <row r="253" ht="12.75">
      <c r="D253" s="7"/>
    </row>
    <row r="254" ht="12.75">
      <c r="D254" s="7"/>
    </row>
    <row r="255" ht="12.75">
      <c r="D255" s="7"/>
    </row>
    <row r="256" ht="12.75">
      <c r="D256" s="7"/>
    </row>
    <row r="257" ht="12.75">
      <c r="D257" s="7"/>
    </row>
    <row r="258" ht="12.75">
      <c r="D258" s="7"/>
    </row>
    <row r="259" ht="12.75">
      <c r="D259" s="7"/>
    </row>
    <row r="260" ht="12.75">
      <c r="D260" s="7"/>
    </row>
    <row r="261" ht="12.75">
      <c r="D261" s="7"/>
    </row>
    <row r="262" ht="12.75">
      <c r="D262" s="7"/>
    </row>
    <row r="263" ht="12.75">
      <c r="D263" s="7"/>
    </row>
    <row r="264" ht="12.75">
      <c r="D264" s="7"/>
    </row>
    <row r="265" ht="12.75">
      <c r="D265" s="7"/>
    </row>
    <row r="266" ht="12.75">
      <c r="D266" s="7"/>
    </row>
    <row r="267" ht="12.75">
      <c r="D267" s="7"/>
    </row>
    <row r="268" ht="12.75">
      <c r="D268" s="7"/>
    </row>
    <row r="269" ht="12.75">
      <c r="D269" s="7"/>
    </row>
    <row r="270" ht="12.75">
      <c r="D270" s="7"/>
    </row>
    <row r="271" ht="12.75">
      <c r="D271" s="7"/>
    </row>
    <row r="272" ht="12.75">
      <c r="D272" s="7"/>
    </row>
    <row r="273" ht="12.75">
      <c r="D273" s="7"/>
    </row>
    <row r="274" ht="12.75">
      <c r="D274" s="7"/>
    </row>
    <row r="275" ht="12.75">
      <c r="D275" s="7"/>
    </row>
    <row r="276" ht="12.75">
      <c r="D276" s="7"/>
    </row>
    <row r="277" ht="12.75">
      <c r="D277" s="7"/>
    </row>
    <row r="278" ht="12.75">
      <c r="D278" s="7"/>
    </row>
    <row r="279" ht="12.75">
      <c r="D279" s="7"/>
    </row>
    <row r="280" ht="12.75">
      <c r="D280" s="7"/>
    </row>
    <row r="281" ht="12.75">
      <c r="D281" s="7"/>
    </row>
    <row r="282" ht="12.75">
      <c r="D282" s="7"/>
    </row>
    <row r="283" ht="12.75">
      <c r="D283" s="7"/>
    </row>
    <row r="284" ht="12.75">
      <c r="D284" s="7"/>
    </row>
    <row r="285" ht="12.75">
      <c r="D285" s="7"/>
    </row>
    <row r="286" ht="12.75">
      <c r="D286" s="7"/>
    </row>
    <row r="287" ht="12.75">
      <c r="D287" s="7"/>
    </row>
    <row r="288" ht="12.75">
      <c r="D288" s="7"/>
    </row>
    <row r="289" ht="12.75">
      <c r="D289" s="7"/>
    </row>
    <row r="290" ht="12.75">
      <c r="D290" s="7"/>
    </row>
    <row r="291" ht="12.75">
      <c r="D291" s="7"/>
    </row>
    <row r="292" ht="12.75">
      <c r="D292" s="7"/>
    </row>
    <row r="293" ht="12.75">
      <c r="D293" s="7"/>
    </row>
    <row r="294" ht="12.75">
      <c r="D294" s="7"/>
    </row>
    <row r="295" ht="12.75">
      <c r="D295" s="7"/>
    </row>
    <row r="296" ht="12.75">
      <c r="D296" s="7"/>
    </row>
    <row r="297" ht="12.75">
      <c r="D297" s="7"/>
    </row>
    <row r="298" ht="12.75">
      <c r="D298" s="7"/>
    </row>
    <row r="299" ht="12.75">
      <c r="D299" s="7"/>
    </row>
    <row r="300" ht="12.75">
      <c r="D300" s="7"/>
    </row>
    <row r="301" ht="12.75">
      <c r="D301" s="7"/>
    </row>
    <row r="302" ht="12.75">
      <c r="D302" s="7"/>
    </row>
    <row r="303" ht="12.75">
      <c r="D303" s="7"/>
    </row>
    <row r="304" ht="12.75">
      <c r="D304" s="7"/>
    </row>
    <row r="305" ht="12.75">
      <c r="D305" s="7"/>
    </row>
    <row r="306" ht="12.75">
      <c r="D306" s="7"/>
    </row>
    <row r="307" ht="12.75">
      <c r="D307" s="7"/>
    </row>
    <row r="308" ht="12.75">
      <c r="D308" s="7"/>
    </row>
    <row r="309" ht="12.75">
      <c r="D309" s="7"/>
    </row>
    <row r="310" ht="12.75">
      <c r="D310" s="7"/>
    </row>
    <row r="311" ht="12.75">
      <c r="D311" s="7"/>
    </row>
    <row r="312" ht="12.75">
      <c r="D312" s="7"/>
    </row>
    <row r="313" ht="12.75">
      <c r="D313" s="7"/>
    </row>
    <row r="314" ht="12.75">
      <c r="D314" s="7"/>
    </row>
    <row r="315" ht="12.75">
      <c r="D315" s="7"/>
    </row>
    <row r="316" ht="12.75">
      <c r="D316" s="7"/>
    </row>
    <row r="317" ht="12.75">
      <c r="D317" s="7"/>
    </row>
    <row r="318" ht="12.75">
      <c r="D318" s="7"/>
    </row>
    <row r="319" ht="12.75">
      <c r="D319" s="7"/>
    </row>
    <row r="320" ht="12.75">
      <c r="D320" s="7"/>
    </row>
    <row r="321" ht="12.75">
      <c r="D321" s="7"/>
    </row>
    <row r="322" ht="12.75">
      <c r="D322" s="7"/>
    </row>
    <row r="323" ht="12.75">
      <c r="D323" s="7"/>
    </row>
    <row r="324" ht="12.75">
      <c r="D324" s="7"/>
    </row>
    <row r="325" ht="12.75">
      <c r="D325" s="7"/>
    </row>
    <row r="326" ht="12.75">
      <c r="D326" s="7"/>
    </row>
    <row r="327" ht="12.75">
      <c r="D327" s="7"/>
    </row>
    <row r="328" ht="12.75">
      <c r="D328" s="7"/>
    </row>
    <row r="329" ht="12.75">
      <c r="D329" s="7"/>
    </row>
    <row r="330" ht="12.75">
      <c r="D330" s="7"/>
    </row>
    <row r="331" ht="12.75">
      <c r="D331" s="7"/>
    </row>
    <row r="332" ht="12.75">
      <c r="D332" s="7"/>
    </row>
    <row r="333" ht="12.75">
      <c r="D333" s="7"/>
    </row>
    <row r="334" ht="12.75">
      <c r="D334" s="7"/>
    </row>
    <row r="335" ht="12.75">
      <c r="D335" s="7"/>
    </row>
    <row r="336" ht="12.75">
      <c r="D336" s="7"/>
    </row>
    <row r="337" ht="12.75">
      <c r="D337" s="7"/>
    </row>
    <row r="338" ht="12.75">
      <c r="D338" s="7"/>
    </row>
    <row r="339" ht="12.75">
      <c r="D339" s="7"/>
    </row>
    <row r="340" ht="12.75">
      <c r="D340" s="7"/>
    </row>
    <row r="341" ht="12.75">
      <c r="D341" s="7"/>
    </row>
    <row r="342" ht="12.75">
      <c r="D342" s="7"/>
    </row>
    <row r="343" ht="12.75">
      <c r="D343" s="7"/>
    </row>
    <row r="344" ht="12.75">
      <c r="D344" s="7"/>
    </row>
    <row r="345" ht="12.75">
      <c r="D345" s="7"/>
    </row>
    <row r="346" ht="12.75">
      <c r="D346" s="7"/>
    </row>
    <row r="347" ht="12.75">
      <c r="D347" s="7"/>
    </row>
    <row r="348" ht="12.75">
      <c r="D348" s="7"/>
    </row>
    <row r="349" ht="12.75">
      <c r="D349" s="7"/>
    </row>
    <row r="350" ht="12.75">
      <c r="D350" s="7"/>
    </row>
    <row r="351" ht="12.75">
      <c r="D351" s="7"/>
    </row>
    <row r="352" ht="12.75">
      <c r="D352" s="7"/>
    </row>
    <row r="353" ht="12.75">
      <c r="D353" s="7"/>
    </row>
    <row r="354" ht="12.75">
      <c r="D354" s="7"/>
    </row>
    <row r="355" ht="12.75">
      <c r="D355" s="7"/>
    </row>
    <row r="356" ht="12.75">
      <c r="D356" s="7"/>
    </row>
    <row r="357" ht="12.75">
      <c r="D357" s="7"/>
    </row>
    <row r="358" ht="12.75">
      <c r="D358" s="7"/>
    </row>
    <row r="359" ht="12.75">
      <c r="D359" s="7"/>
    </row>
    <row r="360" ht="12.75">
      <c r="D360" s="7"/>
    </row>
    <row r="361" ht="12.75">
      <c r="D361" s="7"/>
    </row>
    <row r="362" ht="12.75">
      <c r="D362" s="7"/>
    </row>
    <row r="363" ht="12.75">
      <c r="D363" s="7"/>
    </row>
    <row r="364" ht="12.75">
      <c r="D364" s="7"/>
    </row>
    <row r="365" ht="12.75">
      <c r="D365" s="7"/>
    </row>
    <row r="366" ht="12.75">
      <c r="D366" s="7"/>
    </row>
    <row r="367" ht="12.75">
      <c r="D367" s="7"/>
    </row>
    <row r="368" ht="12.75">
      <c r="D368" s="7"/>
    </row>
    <row r="369" ht="12.75">
      <c r="D369" s="7"/>
    </row>
    <row r="370" ht="12.75">
      <c r="D370" s="7"/>
    </row>
    <row r="371" ht="12.75">
      <c r="D371" s="7"/>
    </row>
    <row r="372" ht="12.75">
      <c r="D372" s="7"/>
    </row>
    <row r="373" ht="12.75">
      <c r="D373" s="7"/>
    </row>
    <row r="374" ht="12.75">
      <c r="D374" s="7"/>
    </row>
    <row r="375" ht="12.75">
      <c r="D375" s="7"/>
    </row>
    <row r="376" ht="12.75">
      <c r="D376" s="7"/>
    </row>
    <row r="377" ht="12.75">
      <c r="D377" s="7"/>
    </row>
    <row r="378" ht="12.75">
      <c r="D378" s="7"/>
    </row>
    <row r="379" ht="12.75">
      <c r="D379" s="7"/>
    </row>
    <row r="380" ht="12.75">
      <c r="D380" s="7"/>
    </row>
    <row r="381" ht="12.75">
      <c r="D381" s="7"/>
    </row>
    <row r="382" ht="12.75">
      <c r="D382" s="7"/>
    </row>
    <row r="383" ht="12.75">
      <c r="D383" s="7"/>
    </row>
    <row r="384" ht="12.75">
      <c r="D384" s="7"/>
    </row>
    <row r="385" ht="12.75">
      <c r="D385" s="7"/>
    </row>
    <row r="386" ht="12.75">
      <c r="D386" s="7"/>
    </row>
    <row r="387" ht="12.75">
      <c r="D387" s="7"/>
    </row>
    <row r="388" ht="12.75">
      <c r="D388" s="7"/>
    </row>
    <row r="389" ht="12.75">
      <c r="D389" s="7"/>
    </row>
    <row r="390" ht="12.75">
      <c r="D390" s="7"/>
    </row>
    <row r="391" ht="12.75">
      <c r="D391" s="7"/>
    </row>
    <row r="392" ht="12.75">
      <c r="D392" s="7"/>
    </row>
    <row r="393" ht="12.75">
      <c r="D393" s="7"/>
    </row>
    <row r="394" ht="12.75">
      <c r="D394" s="7"/>
    </row>
    <row r="395" ht="12.75">
      <c r="D395" s="7"/>
    </row>
    <row r="396" ht="12.75">
      <c r="D396" s="7"/>
    </row>
    <row r="397" ht="12.75">
      <c r="D397" s="7"/>
    </row>
    <row r="398" ht="12.75">
      <c r="D398" s="7"/>
    </row>
    <row r="399" ht="12.75">
      <c r="D399" s="7"/>
    </row>
    <row r="400" ht="12.75">
      <c r="D400" s="7"/>
    </row>
    <row r="401" ht="12.75">
      <c r="D401" s="7"/>
    </row>
    <row r="402" ht="12.75">
      <c r="D402" s="7"/>
    </row>
    <row r="403" ht="12.75">
      <c r="D403" s="7"/>
    </row>
    <row r="404" ht="12.75">
      <c r="D404" s="7"/>
    </row>
    <row r="405" ht="12.75">
      <c r="D405" s="7"/>
    </row>
    <row r="406" ht="12.75">
      <c r="D406" s="7"/>
    </row>
    <row r="407" ht="12.75">
      <c r="D407" s="7"/>
    </row>
    <row r="408" ht="12.75">
      <c r="D408" s="7"/>
    </row>
    <row r="409" ht="12.75">
      <c r="D409" s="7"/>
    </row>
    <row r="410" ht="12.75">
      <c r="D410" s="7"/>
    </row>
    <row r="411" ht="12.75">
      <c r="D411" s="7"/>
    </row>
    <row r="412" ht="12.75">
      <c r="D412" s="7"/>
    </row>
    <row r="413" ht="12.75">
      <c r="D413" s="7"/>
    </row>
    <row r="414" ht="12.75">
      <c r="D414" s="7"/>
    </row>
    <row r="415" ht="12.75">
      <c r="D415" s="7"/>
    </row>
    <row r="416" ht="12.75">
      <c r="D416" s="7"/>
    </row>
    <row r="417" ht="12.75">
      <c r="D417" s="7"/>
    </row>
    <row r="418" ht="12.75">
      <c r="D418" s="7"/>
    </row>
    <row r="419" ht="12.75">
      <c r="D419" s="7"/>
    </row>
    <row r="420" ht="12.75">
      <c r="D420" s="7"/>
    </row>
    <row r="421" ht="12.75">
      <c r="D421" s="7"/>
    </row>
    <row r="422" ht="12.75">
      <c r="D422" s="7"/>
    </row>
    <row r="423" ht="12.75">
      <c r="D423" s="7"/>
    </row>
    <row r="424" ht="12.75">
      <c r="D424" s="7"/>
    </row>
    <row r="425" ht="12.75">
      <c r="D425" s="7"/>
    </row>
    <row r="426" ht="12.75">
      <c r="D426" s="7"/>
    </row>
    <row r="427" ht="12.75">
      <c r="D427" s="7"/>
    </row>
    <row r="428" ht="12.75">
      <c r="D428" s="7"/>
    </row>
    <row r="429" ht="12.75">
      <c r="D429" s="7"/>
    </row>
    <row r="430" ht="12.75">
      <c r="D430" s="7"/>
    </row>
    <row r="431" ht="12.75">
      <c r="D431" s="7"/>
    </row>
    <row r="432" ht="12.75">
      <c r="D432" s="7"/>
    </row>
    <row r="433" ht="12.75">
      <c r="D433" s="7"/>
    </row>
    <row r="434" ht="12.75">
      <c r="D434" s="7"/>
    </row>
    <row r="435" ht="12.75">
      <c r="D435" s="7"/>
    </row>
    <row r="436" ht="12.75">
      <c r="D436" s="7"/>
    </row>
    <row r="437" ht="12.75">
      <c r="D437" s="7"/>
    </row>
    <row r="438" ht="12.75">
      <c r="D438" s="7"/>
    </row>
    <row r="439" ht="12.75">
      <c r="D439" s="7"/>
    </row>
    <row r="440" ht="12.75">
      <c r="D440" s="7"/>
    </row>
    <row r="441" ht="12.75">
      <c r="D441" s="7"/>
    </row>
    <row r="442" ht="12.75">
      <c r="D442" s="7"/>
    </row>
    <row r="443" ht="12.75">
      <c r="D443" s="7"/>
    </row>
    <row r="444" ht="12.75">
      <c r="D444" s="7"/>
    </row>
    <row r="445" ht="12.75">
      <c r="D445" s="7"/>
    </row>
    <row r="446" ht="12.75">
      <c r="D446" s="7"/>
    </row>
    <row r="447" ht="12.75">
      <c r="D447" s="7"/>
    </row>
    <row r="448" ht="12.75">
      <c r="D448" s="7"/>
    </row>
    <row r="449" ht="12.75">
      <c r="D449" s="7"/>
    </row>
    <row r="450" ht="12.75">
      <c r="D450" s="7"/>
    </row>
    <row r="451" ht="12.75">
      <c r="D451" s="7"/>
    </row>
    <row r="452" ht="12.75">
      <c r="D452" s="7"/>
    </row>
    <row r="453" ht="12.75">
      <c r="D453" s="7"/>
    </row>
    <row r="454" ht="12.75">
      <c r="D454" s="7"/>
    </row>
    <row r="455" ht="12.75">
      <c r="D455" s="7"/>
    </row>
    <row r="456" ht="12.75">
      <c r="D456" s="7"/>
    </row>
    <row r="457" ht="12.75">
      <c r="D457" s="7"/>
    </row>
    <row r="458" ht="12.75">
      <c r="D458" s="7"/>
    </row>
    <row r="459" ht="12.75">
      <c r="D459" s="7"/>
    </row>
    <row r="460" ht="12.75">
      <c r="D460" s="7"/>
    </row>
    <row r="461" ht="12.75">
      <c r="D461" s="7"/>
    </row>
    <row r="462" ht="12.75">
      <c r="D462" s="7"/>
    </row>
    <row r="463" ht="12.75">
      <c r="D463" s="7"/>
    </row>
    <row r="464" ht="12.75">
      <c r="D464" s="7"/>
    </row>
    <row r="465" ht="12.75">
      <c r="D465" s="7"/>
    </row>
    <row r="466" ht="12.75">
      <c r="D466" s="7"/>
    </row>
    <row r="467" ht="12.75">
      <c r="D467" s="7"/>
    </row>
    <row r="468" ht="12.75">
      <c r="D468" s="7"/>
    </row>
    <row r="469" ht="12.75">
      <c r="D469" s="7"/>
    </row>
    <row r="470" ht="12.75">
      <c r="D470" s="7"/>
    </row>
    <row r="471" ht="12.75">
      <c r="D471" s="7"/>
    </row>
    <row r="472" ht="12.75">
      <c r="D472" s="7"/>
    </row>
    <row r="473" ht="12.75">
      <c r="D473" s="7"/>
    </row>
    <row r="474" ht="12.75">
      <c r="D474" s="7"/>
    </row>
    <row r="475" ht="12.75">
      <c r="D475" s="7"/>
    </row>
    <row r="476" ht="12.75">
      <c r="D476" s="7"/>
    </row>
    <row r="477" ht="12.75">
      <c r="D477" s="7"/>
    </row>
    <row r="478" ht="12.75">
      <c r="D478" s="7"/>
    </row>
    <row r="479" ht="12.75">
      <c r="D479" s="7"/>
    </row>
    <row r="480" ht="12.75">
      <c r="D480" s="7"/>
    </row>
    <row r="481" ht="12.75">
      <c r="D481" s="7"/>
    </row>
    <row r="482" ht="12.75">
      <c r="D482" s="7"/>
    </row>
    <row r="483" ht="12.75">
      <c r="D483" s="7"/>
    </row>
    <row r="484" ht="12.75">
      <c r="D484" s="7"/>
    </row>
    <row r="485" ht="12.75">
      <c r="D485" s="7"/>
    </row>
    <row r="486" ht="12.75">
      <c r="D486" s="7"/>
    </row>
    <row r="487" ht="12.75">
      <c r="D487" s="7"/>
    </row>
    <row r="488" ht="12.75">
      <c r="D488" s="7"/>
    </row>
    <row r="489" ht="12.75">
      <c r="D489" s="7"/>
    </row>
    <row r="490" ht="12.75">
      <c r="D490" s="7"/>
    </row>
    <row r="491" ht="12.75">
      <c r="D491" s="7"/>
    </row>
    <row r="492" ht="12.75">
      <c r="D492" s="7"/>
    </row>
    <row r="493" ht="12.75">
      <c r="D493" s="7"/>
    </row>
    <row r="494" ht="12.75">
      <c r="D494" s="7"/>
    </row>
    <row r="495" ht="12.75">
      <c r="D495" s="7"/>
    </row>
    <row r="496" ht="12.75">
      <c r="D496" s="7"/>
    </row>
    <row r="497" ht="12.75">
      <c r="D497" s="7"/>
    </row>
    <row r="498" ht="12.75">
      <c r="D498" s="7"/>
    </row>
    <row r="499" ht="12.75">
      <c r="D499" s="7"/>
    </row>
    <row r="500" ht="12.75">
      <c r="D500" s="7"/>
    </row>
    <row r="501" ht="12.75">
      <c r="D501" s="7"/>
    </row>
    <row r="502" ht="12.75">
      <c r="D502" s="7"/>
    </row>
    <row r="503" ht="12.75">
      <c r="D503" s="7"/>
    </row>
    <row r="504" ht="12.75">
      <c r="D504" s="7"/>
    </row>
    <row r="505" ht="12.75">
      <c r="D505" s="7"/>
    </row>
    <row r="506" ht="12.75">
      <c r="D506" s="7"/>
    </row>
    <row r="507" ht="12.75">
      <c r="D507" s="7"/>
    </row>
    <row r="508" ht="12.75">
      <c r="D508" s="7"/>
    </row>
    <row r="509" ht="12.75">
      <c r="D509" s="7"/>
    </row>
    <row r="510" ht="12.75">
      <c r="D510" s="7"/>
    </row>
    <row r="511" ht="12.75">
      <c r="D511" s="7"/>
    </row>
    <row r="512" ht="12.75">
      <c r="D512" s="7"/>
    </row>
    <row r="513" ht="12.75">
      <c r="D513" s="7"/>
    </row>
    <row r="514" ht="12.75">
      <c r="D514" s="7"/>
    </row>
    <row r="515" ht="12.75">
      <c r="D515" s="7"/>
    </row>
    <row r="516" ht="12.75">
      <c r="D516" s="7"/>
    </row>
    <row r="517" ht="12.75">
      <c r="D517" s="7"/>
    </row>
    <row r="518" ht="12.75">
      <c r="D518" s="7"/>
    </row>
    <row r="519" ht="12.75">
      <c r="D519" s="7"/>
    </row>
    <row r="520" ht="12.75">
      <c r="D520" s="7"/>
    </row>
    <row r="521" ht="12.75">
      <c r="D521" s="7"/>
    </row>
    <row r="522" ht="12.75">
      <c r="D522" s="7"/>
    </row>
    <row r="523" ht="12.75">
      <c r="D523" s="7"/>
    </row>
    <row r="524" ht="12.75">
      <c r="D524" s="7"/>
    </row>
    <row r="525" ht="12.75">
      <c r="D525" s="7"/>
    </row>
    <row r="526" ht="12.75">
      <c r="D526" s="7"/>
    </row>
    <row r="527" ht="12.75">
      <c r="D527" s="7"/>
    </row>
    <row r="528" ht="12.75">
      <c r="D528" s="7"/>
    </row>
    <row r="529" ht="12.75">
      <c r="D529" s="7"/>
    </row>
    <row r="530" ht="12.75">
      <c r="D530" s="7"/>
    </row>
    <row r="531" ht="12.75">
      <c r="D531" s="7"/>
    </row>
    <row r="532" ht="12.75">
      <c r="D532" s="7"/>
    </row>
    <row r="533" ht="12.75">
      <c r="D533" s="7"/>
    </row>
    <row r="534" ht="12.75">
      <c r="D534" s="7"/>
    </row>
    <row r="535" ht="12.75">
      <c r="D535" s="7"/>
    </row>
    <row r="536" ht="12.75">
      <c r="D536" s="7"/>
    </row>
    <row r="537" ht="12.75">
      <c r="D537" s="7"/>
    </row>
    <row r="538" ht="12.75">
      <c r="D538" s="7"/>
    </row>
    <row r="539" ht="12.75">
      <c r="D539" s="7"/>
    </row>
    <row r="540" ht="12.75">
      <c r="D540" s="7"/>
    </row>
    <row r="541" ht="12.75">
      <c r="D541" s="7"/>
    </row>
    <row r="542" ht="12.75">
      <c r="D542" s="7"/>
    </row>
    <row r="543" ht="12.75">
      <c r="D543" s="7"/>
    </row>
    <row r="544" ht="12.75">
      <c r="D544" s="7"/>
    </row>
    <row r="545" ht="12.75">
      <c r="D545" s="7"/>
    </row>
    <row r="546" ht="12.75">
      <c r="D546" s="7"/>
    </row>
    <row r="547" ht="12.75">
      <c r="D547" s="7"/>
    </row>
    <row r="548" ht="12.75">
      <c r="D548" s="7"/>
    </row>
    <row r="549" ht="12.75">
      <c r="D549" s="7"/>
    </row>
    <row r="550" ht="12.75">
      <c r="D550" s="7"/>
    </row>
    <row r="551" ht="12.75">
      <c r="D551" s="7"/>
    </row>
    <row r="552" ht="12.75">
      <c r="D552" s="7"/>
    </row>
    <row r="553" ht="12.75">
      <c r="D553" s="7"/>
    </row>
    <row r="554" ht="12.75">
      <c r="D554" s="7"/>
    </row>
    <row r="555" ht="12.75">
      <c r="D555" s="7"/>
    </row>
    <row r="556" ht="12.75">
      <c r="D556" s="7"/>
    </row>
    <row r="557" ht="12.75">
      <c r="D557" s="7"/>
    </row>
    <row r="558" ht="12.75">
      <c r="D558" s="7"/>
    </row>
    <row r="559" ht="12.75">
      <c r="D559" s="7"/>
    </row>
    <row r="560" ht="12.75">
      <c r="D560" s="7"/>
    </row>
    <row r="561" ht="12.75">
      <c r="D561" s="7"/>
    </row>
    <row r="562" ht="12.75">
      <c r="D562" s="7"/>
    </row>
    <row r="563" ht="12.75">
      <c r="D563" s="7"/>
    </row>
    <row r="564" ht="12.75">
      <c r="D564" s="7"/>
    </row>
    <row r="565" ht="12.75">
      <c r="D565" s="7"/>
    </row>
    <row r="566" ht="12.75">
      <c r="D566" s="7"/>
    </row>
    <row r="567" ht="12.75">
      <c r="D567" s="7"/>
    </row>
    <row r="568" ht="12.75">
      <c r="D568" s="7"/>
    </row>
    <row r="569" ht="12.75">
      <c r="D569" s="7"/>
    </row>
    <row r="570" ht="12.75">
      <c r="D570" s="7"/>
    </row>
    <row r="571" ht="12.75">
      <c r="D571" s="7"/>
    </row>
    <row r="572" ht="12.75">
      <c r="D572" s="7"/>
    </row>
    <row r="573" ht="12.75">
      <c r="D573" s="7"/>
    </row>
    <row r="574" ht="12.75">
      <c r="D574" s="7"/>
    </row>
    <row r="575" ht="12.75">
      <c r="D575" s="7"/>
    </row>
    <row r="576" ht="12.75">
      <c r="D576" s="7"/>
    </row>
    <row r="577" ht="12.75">
      <c r="D577" s="7"/>
    </row>
    <row r="578" ht="12.75">
      <c r="D578" s="7"/>
    </row>
    <row r="579" ht="12.75">
      <c r="D579" s="7"/>
    </row>
    <row r="580" ht="12.75">
      <c r="D580" s="7"/>
    </row>
    <row r="581" ht="12.75">
      <c r="D581" s="7"/>
    </row>
    <row r="582" ht="12.75">
      <c r="D582" s="7"/>
    </row>
    <row r="583" ht="12.75">
      <c r="D583" s="7"/>
    </row>
    <row r="584" ht="12.75">
      <c r="D584" s="7"/>
    </row>
    <row r="585" ht="12.75">
      <c r="D585" s="7"/>
    </row>
    <row r="586" ht="12.75">
      <c r="D586" s="7"/>
    </row>
    <row r="587" ht="12.75">
      <c r="D587" s="7"/>
    </row>
    <row r="588" ht="12.75">
      <c r="D588" s="7"/>
    </row>
    <row r="589" ht="12.75">
      <c r="D589" s="7"/>
    </row>
    <row r="590" ht="12.75">
      <c r="D590" s="7"/>
    </row>
    <row r="591" ht="12.75">
      <c r="D591" s="7"/>
    </row>
    <row r="592" ht="12.75">
      <c r="D592" s="7"/>
    </row>
    <row r="593" ht="12.75">
      <c r="D593" s="7"/>
    </row>
    <row r="594" ht="12.75">
      <c r="D594" s="7"/>
    </row>
    <row r="595" ht="12.75">
      <c r="D595" s="7"/>
    </row>
    <row r="596" ht="12.75">
      <c r="D596" s="7"/>
    </row>
    <row r="597" ht="12.75">
      <c r="D597" s="7"/>
    </row>
    <row r="598" ht="12.75">
      <c r="D598" s="7"/>
    </row>
    <row r="599" ht="12.75">
      <c r="D599" s="7"/>
    </row>
    <row r="600" ht="12.75">
      <c r="D600" s="7"/>
    </row>
    <row r="601" ht="12.75">
      <c r="D601" s="7"/>
    </row>
    <row r="602" ht="12.75">
      <c r="D602" s="7"/>
    </row>
    <row r="603" ht="12.75">
      <c r="D603" s="7"/>
    </row>
    <row r="604" ht="12.75">
      <c r="D604" s="7"/>
    </row>
    <row r="605" ht="12.75">
      <c r="D605" s="7"/>
    </row>
    <row r="606" ht="12.75">
      <c r="D606" s="7"/>
    </row>
    <row r="607" ht="12.75">
      <c r="D607" s="7"/>
    </row>
    <row r="608" ht="12.75">
      <c r="D608" s="7"/>
    </row>
    <row r="609" ht="12.75">
      <c r="D609" s="7"/>
    </row>
    <row r="610" ht="12.75">
      <c r="D610" s="7"/>
    </row>
    <row r="611" ht="12.75">
      <c r="D611" s="7"/>
    </row>
    <row r="612" ht="12.75">
      <c r="D612" s="7"/>
    </row>
    <row r="613" ht="12.75">
      <c r="D613" s="7"/>
    </row>
    <row r="614" ht="12.75">
      <c r="D614" s="7"/>
    </row>
    <row r="615" ht="12.75">
      <c r="D615" s="7"/>
    </row>
    <row r="616" ht="12.75">
      <c r="D616" s="7"/>
    </row>
    <row r="617" ht="12.75">
      <c r="D617" s="7"/>
    </row>
    <row r="618" ht="12.75">
      <c r="D618" s="7"/>
    </row>
    <row r="619" ht="12.75">
      <c r="D619" s="7"/>
    </row>
    <row r="620" ht="12.75">
      <c r="D620" s="7"/>
    </row>
    <row r="621" ht="12.75">
      <c r="D621" s="7"/>
    </row>
    <row r="622" ht="12.75">
      <c r="D622" s="7"/>
    </row>
    <row r="623" ht="12.75">
      <c r="D623" s="7"/>
    </row>
    <row r="624" ht="12.75">
      <c r="D624" s="7"/>
    </row>
    <row r="625" ht="12.75">
      <c r="D625" s="7"/>
    </row>
    <row r="626" ht="12.75">
      <c r="D626" s="7"/>
    </row>
    <row r="627" ht="12.75">
      <c r="D627" s="7"/>
    </row>
    <row r="628" ht="12.75">
      <c r="D628" s="7"/>
    </row>
    <row r="629" ht="12.75">
      <c r="D629" s="7"/>
    </row>
    <row r="630" ht="12.75">
      <c r="D630" s="7"/>
    </row>
    <row r="631" ht="12.75">
      <c r="D631" s="7"/>
    </row>
    <row r="632" ht="12.75">
      <c r="D632" s="7"/>
    </row>
    <row r="633" ht="12.75">
      <c r="D633" s="7"/>
    </row>
    <row r="634" ht="12.75">
      <c r="D634" s="7"/>
    </row>
    <row r="635" ht="12.75">
      <c r="D635" s="7"/>
    </row>
    <row r="636" ht="12.75">
      <c r="D636" s="7"/>
    </row>
    <row r="637" ht="12.75">
      <c r="D637" s="7"/>
    </row>
    <row r="638" ht="12.75">
      <c r="D638" s="7"/>
    </row>
    <row r="639" ht="12.75">
      <c r="D639" s="7"/>
    </row>
    <row r="640" ht="12.75">
      <c r="D640" s="7"/>
    </row>
    <row r="641" ht="12.75">
      <c r="D641" s="7"/>
    </row>
    <row r="642" ht="12.75">
      <c r="D642" s="7"/>
    </row>
    <row r="643" ht="12.75">
      <c r="D643" s="7"/>
    </row>
    <row r="644" ht="12.75">
      <c r="D644" s="7"/>
    </row>
    <row r="645" ht="12.75">
      <c r="D645" s="7"/>
    </row>
    <row r="646" ht="12.75">
      <c r="D646" s="7"/>
    </row>
    <row r="647" ht="12.75">
      <c r="D647" s="7"/>
    </row>
    <row r="648" ht="12.75">
      <c r="D648" s="7"/>
    </row>
    <row r="649" ht="12.75">
      <c r="D649" s="7"/>
    </row>
    <row r="650" ht="12.75">
      <c r="D650" s="7"/>
    </row>
    <row r="651" ht="12.75">
      <c r="D651" s="7"/>
    </row>
    <row r="652" ht="12.75">
      <c r="D652" s="7"/>
    </row>
    <row r="653" ht="12.75">
      <c r="D653" s="7"/>
    </row>
    <row r="654" ht="12.75">
      <c r="D654" s="7"/>
    </row>
    <row r="655" ht="12.75">
      <c r="D655" s="7"/>
    </row>
    <row r="656" ht="12.75">
      <c r="D656" s="7"/>
    </row>
    <row r="657" ht="12.75">
      <c r="D657" s="7"/>
    </row>
    <row r="658" ht="12.75">
      <c r="D658" s="7"/>
    </row>
    <row r="659" ht="12.75">
      <c r="D659" s="7"/>
    </row>
    <row r="660" ht="12.75">
      <c r="D660" s="7"/>
    </row>
    <row r="661" ht="12.75">
      <c r="D661" s="7"/>
    </row>
    <row r="662" ht="12.75">
      <c r="D662" s="7"/>
    </row>
    <row r="663" ht="12.75">
      <c r="D663" s="7"/>
    </row>
    <row r="664" ht="12.75">
      <c r="D664" s="7"/>
    </row>
    <row r="665" ht="12.75">
      <c r="D665" s="7"/>
    </row>
    <row r="666" ht="12.75">
      <c r="D666" s="7"/>
    </row>
    <row r="667" ht="12.75">
      <c r="D667" s="7"/>
    </row>
    <row r="668" ht="12.75">
      <c r="D668" s="7"/>
    </row>
    <row r="669" ht="12.75">
      <c r="D669" s="7"/>
    </row>
    <row r="670" ht="12.75">
      <c r="D670" s="7"/>
    </row>
    <row r="671" ht="12.75">
      <c r="D671" s="7"/>
    </row>
    <row r="672" ht="12.75">
      <c r="D672" s="7"/>
    </row>
    <row r="673" ht="12.75">
      <c r="D673" s="7"/>
    </row>
    <row r="674" ht="12.75">
      <c r="D674" s="7"/>
    </row>
    <row r="675" ht="12.75">
      <c r="D675" s="7"/>
    </row>
    <row r="676" ht="12.75">
      <c r="D676" s="7"/>
    </row>
    <row r="677" ht="12.75">
      <c r="D677" s="7"/>
    </row>
    <row r="678" ht="12.75">
      <c r="D678" s="7"/>
    </row>
    <row r="679" ht="12.75">
      <c r="D679" s="7"/>
    </row>
    <row r="680" ht="12.75">
      <c r="D680" s="7"/>
    </row>
    <row r="681" ht="12.75">
      <c r="D681" s="7"/>
    </row>
    <row r="682" ht="12.75">
      <c r="D682" s="7"/>
    </row>
    <row r="683" ht="12.75">
      <c r="D683" s="7"/>
    </row>
    <row r="684" ht="12.75">
      <c r="D684" s="7"/>
    </row>
    <row r="685" ht="12.75">
      <c r="D685" s="7"/>
    </row>
    <row r="686" ht="12.75">
      <c r="D686" s="7"/>
    </row>
    <row r="687" ht="12.75">
      <c r="D687" s="7"/>
    </row>
    <row r="688" ht="12.75">
      <c r="D688" s="7"/>
    </row>
    <row r="689" ht="12.75">
      <c r="D689" s="7"/>
    </row>
    <row r="690" ht="12.75">
      <c r="D690" s="7"/>
    </row>
    <row r="691" ht="12.75">
      <c r="D691" s="7"/>
    </row>
    <row r="692" ht="12.75">
      <c r="D692" s="7"/>
    </row>
    <row r="693" ht="12.75">
      <c r="D693" s="7"/>
    </row>
    <row r="694" ht="12.75">
      <c r="D694" s="7"/>
    </row>
    <row r="695" ht="12.75">
      <c r="D695" s="7"/>
    </row>
    <row r="696" ht="12.75">
      <c r="D696" s="7"/>
    </row>
    <row r="697" ht="12.75">
      <c r="D697" s="7"/>
    </row>
    <row r="698" ht="12.75">
      <c r="D698" s="7"/>
    </row>
    <row r="699" ht="12.75">
      <c r="D699" s="7"/>
    </row>
    <row r="700" ht="12.75">
      <c r="D700" s="7"/>
    </row>
    <row r="701" ht="12.75">
      <c r="D701" s="7"/>
    </row>
    <row r="702" ht="12.75">
      <c r="D702" s="7"/>
    </row>
    <row r="703" ht="12.75">
      <c r="D703" s="7"/>
    </row>
    <row r="704" ht="12.75">
      <c r="D704" s="7"/>
    </row>
    <row r="705" ht="12.75">
      <c r="D705" s="7"/>
    </row>
    <row r="706" ht="12.75">
      <c r="D706" s="7"/>
    </row>
    <row r="707" ht="12.75">
      <c r="D707" s="7"/>
    </row>
    <row r="708" ht="12.75">
      <c r="D708" s="7"/>
    </row>
    <row r="709" ht="12.75">
      <c r="D709" s="7"/>
    </row>
    <row r="710" ht="12.75">
      <c r="D710" s="7"/>
    </row>
    <row r="711" ht="12.75">
      <c r="D711" s="7"/>
    </row>
    <row r="712" ht="12.75">
      <c r="D712" s="7"/>
    </row>
    <row r="713" ht="12.75">
      <c r="D713" s="7"/>
    </row>
    <row r="714" ht="12.75">
      <c r="D714" s="7"/>
    </row>
    <row r="715" ht="12.75">
      <c r="D715" s="7"/>
    </row>
    <row r="716" ht="12.75">
      <c r="D716" s="7"/>
    </row>
    <row r="717" ht="12.75">
      <c r="D717" s="7"/>
    </row>
    <row r="718" ht="12.75">
      <c r="D718" s="7"/>
    </row>
    <row r="719" ht="12.75">
      <c r="D719" s="7"/>
    </row>
    <row r="720" ht="12.75">
      <c r="D720" s="7"/>
    </row>
    <row r="721" ht="12.75">
      <c r="D721" s="7"/>
    </row>
    <row r="722" ht="12.75">
      <c r="D722" s="7"/>
    </row>
    <row r="723" ht="12.75">
      <c r="D723" s="7"/>
    </row>
    <row r="724" ht="12.75">
      <c r="D724" s="7"/>
    </row>
    <row r="725" ht="12.75">
      <c r="D725" s="7"/>
    </row>
    <row r="726" ht="12.75">
      <c r="D726" s="7"/>
    </row>
    <row r="727" ht="12.75">
      <c r="D727" s="7"/>
    </row>
    <row r="728" ht="12.75">
      <c r="D728" s="7"/>
    </row>
    <row r="729" ht="12.75">
      <c r="D729" s="7"/>
    </row>
    <row r="730" ht="12.75">
      <c r="D730" s="7"/>
    </row>
    <row r="731" ht="12.75">
      <c r="D731" s="7"/>
    </row>
    <row r="732" ht="12.75">
      <c r="D732" s="7"/>
    </row>
    <row r="733" ht="12.75">
      <c r="D733" s="7"/>
    </row>
    <row r="734" ht="12.75">
      <c r="D734" s="7"/>
    </row>
    <row r="735" ht="12.75">
      <c r="D735" s="7"/>
    </row>
    <row r="736" ht="12.75">
      <c r="D736" s="7"/>
    </row>
    <row r="737" ht="12.75">
      <c r="D737" s="7"/>
    </row>
    <row r="738" ht="12.75">
      <c r="D738" s="7"/>
    </row>
    <row r="739" ht="12.75">
      <c r="D739" s="7"/>
    </row>
    <row r="740" ht="12.75">
      <c r="D740" s="7"/>
    </row>
    <row r="741" ht="12.75">
      <c r="D741" s="7"/>
    </row>
    <row r="742" ht="12.75">
      <c r="D742" s="7"/>
    </row>
    <row r="743" ht="12.75">
      <c r="D743" s="7"/>
    </row>
    <row r="744" ht="12.75">
      <c r="D744" s="7"/>
    </row>
    <row r="745" ht="12.75">
      <c r="D745" s="7"/>
    </row>
    <row r="746" ht="12.75">
      <c r="D746" s="7"/>
    </row>
    <row r="747" ht="12.75">
      <c r="D747" s="7"/>
    </row>
    <row r="748" ht="12.75">
      <c r="D748" s="7"/>
    </row>
    <row r="749" ht="12.75">
      <c r="D749" s="7"/>
    </row>
    <row r="750" ht="12.75">
      <c r="D750" s="7"/>
    </row>
    <row r="751" ht="12.75">
      <c r="D751" s="7"/>
    </row>
    <row r="752" ht="12.75">
      <c r="D752" s="7"/>
    </row>
    <row r="753" ht="12.75">
      <c r="D753" s="7"/>
    </row>
    <row r="754" ht="12.75">
      <c r="D754" s="7"/>
    </row>
    <row r="755" ht="12.75">
      <c r="D755" s="7"/>
    </row>
    <row r="756" ht="12.75">
      <c r="D756" s="7"/>
    </row>
    <row r="757" ht="12.75">
      <c r="D757" s="7"/>
    </row>
    <row r="758" ht="12.75">
      <c r="D758" s="7"/>
    </row>
    <row r="759" ht="12.75">
      <c r="D759" s="7"/>
    </row>
    <row r="760" ht="12.75">
      <c r="D760" s="7"/>
    </row>
    <row r="761" ht="12.75">
      <c r="D761" s="7"/>
    </row>
    <row r="762" ht="12.75">
      <c r="D762" s="7"/>
    </row>
    <row r="763" ht="12.75">
      <c r="D763" s="7"/>
    </row>
    <row r="764" ht="12.75">
      <c r="D764" s="7"/>
    </row>
    <row r="765" ht="12.75">
      <c r="D765" s="7"/>
    </row>
    <row r="766" ht="12.75">
      <c r="D766" s="7"/>
    </row>
    <row r="767" ht="12.75">
      <c r="D767" s="7"/>
    </row>
    <row r="768" ht="12.75">
      <c r="D768" s="7"/>
    </row>
    <row r="769" ht="12.75">
      <c r="D769" s="7"/>
    </row>
    <row r="770" ht="12.75">
      <c r="D770" s="7"/>
    </row>
    <row r="771" ht="12.75">
      <c r="D771" s="7"/>
    </row>
    <row r="772" ht="12.75">
      <c r="D772" s="7"/>
    </row>
    <row r="773" ht="12.75">
      <c r="D773" s="7"/>
    </row>
    <row r="774" ht="12.75">
      <c r="D774" s="7"/>
    </row>
    <row r="775" ht="12.75">
      <c r="D775" s="7"/>
    </row>
    <row r="776" ht="12.75">
      <c r="D776" s="7"/>
    </row>
    <row r="777" ht="12.75">
      <c r="D777" s="7"/>
    </row>
    <row r="778" ht="12.75">
      <c r="D778" s="7"/>
    </row>
    <row r="779" ht="12.75">
      <c r="D779" s="7"/>
    </row>
    <row r="780" ht="12.75">
      <c r="D780" s="7"/>
    </row>
    <row r="781" ht="12.75">
      <c r="D781" s="7"/>
    </row>
    <row r="782" ht="12.75">
      <c r="D782" s="7"/>
    </row>
    <row r="783" ht="12.75">
      <c r="D783" s="7"/>
    </row>
    <row r="784" ht="12.75">
      <c r="D784" s="7"/>
    </row>
    <row r="785" ht="12.75">
      <c r="D785" s="7"/>
    </row>
    <row r="786" ht="12.75">
      <c r="D786" s="7"/>
    </row>
    <row r="787" ht="12.75">
      <c r="D787" s="7"/>
    </row>
    <row r="788" ht="12.75">
      <c r="D788" s="7"/>
    </row>
    <row r="789" ht="12.75">
      <c r="D789" s="7"/>
    </row>
    <row r="790" ht="12.75">
      <c r="D790" s="7"/>
    </row>
    <row r="791" ht="12.75">
      <c r="D791" s="7"/>
    </row>
    <row r="792" ht="12.75">
      <c r="D792" s="7"/>
    </row>
    <row r="793" ht="12.75">
      <c r="D793" s="7"/>
    </row>
    <row r="794" ht="12.75">
      <c r="D794" s="7"/>
    </row>
    <row r="795" ht="12.75">
      <c r="D795" s="7"/>
    </row>
    <row r="796" ht="12.75">
      <c r="D796" s="7"/>
    </row>
    <row r="797" ht="12.75">
      <c r="D797" s="7"/>
    </row>
    <row r="798" ht="12.75">
      <c r="D798" s="7"/>
    </row>
    <row r="799" ht="12.75">
      <c r="D799" s="7"/>
    </row>
    <row r="800" ht="12.75">
      <c r="D800" s="7"/>
    </row>
    <row r="801" ht="12.75">
      <c r="D801" s="7"/>
    </row>
    <row r="802" ht="12.75">
      <c r="D802" s="7"/>
    </row>
    <row r="803" ht="12.75">
      <c r="D803" s="7"/>
    </row>
    <row r="804" ht="12.75">
      <c r="D804" s="7"/>
    </row>
    <row r="805" ht="12.75">
      <c r="D805" s="7"/>
    </row>
    <row r="806" ht="12.75">
      <c r="D806" s="7"/>
    </row>
    <row r="807" ht="12.75">
      <c r="D807" s="7"/>
    </row>
    <row r="808" ht="12.75">
      <c r="D808" s="7"/>
    </row>
    <row r="809" ht="12.75">
      <c r="D809" s="7"/>
    </row>
    <row r="810" ht="12.75">
      <c r="D810" s="7"/>
    </row>
    <row r="811" ht="12.75">
      <c r="D811" s="7"/>
    </row>
    <row r="812" ht="12.75">
      <c r="D812" s="7"/>
    </row>
    <row r="813" ht="12.75">
      <c r="D813" s="7"/>
    </row>
    <row r="814" ht="12.75">
      <c r="D814" s="7"/>
    </row>
    <row r="815" ht="12.75">
      <c r="D815" s="7"/>
    </row>
    <row r="816" ht="12.75">
      <c r="D816" s="7"/>
    </row>
    <row r="817" ht="12.75">
      <c r="D817" s="7"/>
    </row>
    <row r="818" ht="12.75">
      <c r="D818" s="7"/>
    </row>
    <row r="819" ht="12.75">
      <c r="D819" s="7"/>
    </row>
    <row r="820" ht="12.75">
      <c r="D820" s="7"/>
    </row>
    <row r="821" ht="12.75">
      <c r="D821" s="7"/>
    </row>
    <row r="822" ht="12.75">
      <c r="D822" s="7"/>
    </row>
    <row r="823" ht="12.75">
      <c r="D823" s="7"/>
    </row>
    <row r="824" ht="12.75">
      <c r="D824" s="7"/>
    </row>
    <row r="825" ht="12.75">
      <c r="D825" s="7"/>
    </row>
    <row r="826" ht="12.75">
      <c r="D826" s="7"/>
    </row>
    <row r="827" ht="12.75">
      <c r="D827" s="7"/>
    </row>
    <row r="828" ht="12.75">
      <c r="D828" s="7"/>
    </row>
    <row r="829" ht="12.75">
      <c r="D829" s="7"/>
    </row>
    <row r="830" ht="12.75">
      <c r="D830" s="7"/>
    </row>
    <row r="831" ht="12.75">
      <c r="D831" s="7"/>
    </row>
    <row r="832" ht="12.75">
      <c r="D832" s="7"/>
    </row>
    <row r="833" ht="12.75">
      <c r="D833" s="7"/>
    </row>
    <row r="834" ht="12.75">
      <c r="D834" s="7"/>
    </row>
    <row r="835" ht="12.75">
      <c r="D835" s="7"/>
    </row>
    <row r="836" ht="12.75">
      <c r="D836" s="7"/>
    </row>
    <row r="837" ht="12.75">
      <c r="D837" s="7"/>
    </row>
    <row r="838" ht="12.75">
      <c r="D838" s="7"/>
    </row>
    <row r="839" ht="12.75">
      <c r="D839" s="7"/>
    </row>
    <row r="840" ht="12.75">
      <c r="D840" s="7"/>
    </row>
    <row r="841" ht="12.75">
      <c r="D841" s="7"/>
    </row>
    <row r="842" ht="12.75">
      <c r="D842" s="7"/>
    </row>
    <row r="843" ht="12.75">
      <c r="D843" s="7"/>
    </row>
    <row r="844" ht="12.75">
      <c r="D844" s="7"/>
    </row>
    <row r="845" ht="12.75">
      <c r="D845" s="7"/>
    </row>
    <row r="846" ht="12.75">
      <c r="D846" s="7"/>
    </row>
    <row r="847" ht="12.75">
      <c r="D847" s="7"/>
    </row>
    <row r="848" ht="12.75">
      <c r="D848" s="7"/>
    </row>
    <row r="849" ht="12.75">
      <c r="D849" s="7"/>
    </row>
    <row r="850" ht="12.75">
      <c r="D850" s="7"/>
    </row>
    <row r="851" ht="12.75">
      <c r="D851" s="7"/>
    </row>
    <row r="852" ht="12.75">
      <c r="D852" s="7"/>
    </row>
    <row r="853" ht="12.75">
      <c r="D853" s="7"/>
    </row>
    <row r="854" ht="12.75">
      <c r="D854" s="7"/>
    </row>
    <row r="855" ht="12.75">
      <c r="D855" s="7"/>
    </row>
    <row r="856" ht="12.75">
      <c r="D856" s="7"/>
    </row>
    <row r="857" ht="12.75">
      <c r="D857" s="7"/>
    </row>
    <row r="858" ht="12.75">
      <c r="D858" s="7"/>
    </row>
    <row r="859" ht="12.75">
      <c r="D859" s="7"/>
    </row>
    <row r="860" ht="12.75">
      <c r="D860" s="7"/>
    </row>
    <row r="861" ht="12.75">
      <c r="D861" s="7"/>
    </row>
    <row r="862" ht="12.75">
      <c r="D862" s="7"/>
    </row>
    <row r="863" ht="12.75">
      <c r="D863" s="7"/>
    </row>
    <row r="864" ht="12.75">
      <c r="D864" s="7"/>
    </row>
    <row r="865" ht="12.75">
      <c r="D865" s="7"/>
    </row>
    <row r="866" ht="12.75">
      <c r="D866" s="7"/>
    </row>
    <row r="867" ht="12.75">
      <c r="D867" s="7"/>
    </row>
    <row r="868" ht="12.75">
      <c r="D868" s="7"/>
    </row>
    <row r="869" ht="12.75">
      <c r="D869" s="7"/>
    </row>
    <row r="870" ht="12.75">
      <c r="D870" s="7"/>
    </row>
    <row r="871" ht="12.75">
      <c r="D871" s="7"/>
    </row>
    <row r="872" ht="12.75">
      <c r="D872" s="7"/>
    </row>
    <row r="873" ht="12.75">
      <c r="D873" s="7"/>
    </row>
    <row r="874" ht="12.75">
      <c r="D874" s="7"/>
    </row>
    <row r="875" ht="12.75">
      <c r="D875" s="7"/>
    </row>
    <row r="876" ht="12.75">
      <c r="D876" s="7"/>
    </row>
    <row r="877" ht="12.75">
      <c r="D877" s="7"/>
    </row>
    <row r="878" ht="12.75">
      <c r="D878" s="7"/>
    </row>
    <row r="879" ht="12.75">
      <c r="D879" s="7"/>
    </row>
    <row r="880" ht="12.75">
      <c r="D880" s="7"/>
    </row>
    <row r="881" ht="12.75">
      <c r="D881" s="7"/>
    </row>
    <row r="882" ht="12.75">
      <c r="D882" s="7"/>
    </row>
    <row r="883" ht="12.75">
      <c r="D883" s="7"/>
    </row>
    <row r="884" ht="12.75">
      <c r="D884" s="7"/>
    </row>
    <row r="885" ht="12.75">
      <c r="D885" s="7"/>
    </row>
    <row r="886" ht="12.75">
      <c r="D886" s="7"/>
    </row>
    <row r="887" ht="12.75">
      <c r="D887" s="7"/>
    </row>
    <row r="888" ht="12.75">
      <c r="D888" s="7"/>
    </row>
    <row r="889" ht="12.75">
      <c r="D889" s="7"/>
    </row>
    <row r="890" ht="12.75">
      <c r="D890" s="7"/>
    </row>
    <row r="891" ht="12.75">
      <c r="D891" s="7"/>
    </row>
    <row r="892" ht="12.75">
      <c r="D892" s="7"/>
    </row>
    <row r="893" ht="12.75">
      <c r="D893" s="7"/>
    </row>
    <row r="894" ht="12.75">
      <c r="D894" s="7"/>
    </row>
    <row r="895" ht="12.75">
      <c r="D895" s="7"/>
    </row>
    <row r="896" ht="12.75">
      <c r="D896" s="7"/>
    </row>
    <row r="897" ht="12.75">
      <c r="D897" s="7"/>
    </row>
    <row r="898" ht="12.75">
      <c r="D898" s="7"/>
    </row>
    <row r="899" ht="12.75">
      <c r="D899" s="7"/>
    </row>
    <row r="900" ht="12.75">
      <c r="D900" s="7"/>
    </row>
    <row r="901" ht="12.75">
      <c r="D901" s="7"/>
    </row>
    <row r="902" ht="12.75">
      <c r="D902" s="7"/>
    </row>
    <row r="903" ht="12.75">
      <c r="D903" s="7"/>
    </row>
    <row r="904" ht="12.75">
      <c r="D904" s="7"/>
    </row>
    <row r="905" ht="12.75">
      <c r="D905" s="7"/>
    </row>
    <row r="906" ht="12.75">
      <c r="D906" s="7"/>
    </row>
    <row r="907" ht="12.75">
      <c r="D907" s="7"/>
    </row>
    <row r="908" ht="12.75">
      <c r="D908" s="7"/>
    </row>
    <row r="909" ht="12.75">
      <c r="D909" s="7"/>
    </row>
    <row r="910" ht="12.75">
      <c r="D910" s="7"/>
    </row>
    <row r="911" ht="12.75">
      <c r="D911" s="7"/>
    </row>
    <row r="912" ht="12.75">
      <c r="D912" s="7"/>
    </row>
    <row r="913" ht="12.75">
      <c r="D913" s="7"/>
    </row>
    <row r="914" ht="12.75">
      <c r="D914" s="7"/>
    </row>
    <row r="915" ht="12.75">
      <c r="D915" s="7"/>
    </row>
    <row r="916" ht="12.75">
      <c r="D916" s="7"/>
    </row>
    <row r="917" ht="12.75">
      <c r="D917" s="7"/>
    </row>
    <row r="918" ht="12.75">
      <c r="D918" s="7"/>
    </row>
    <row r="919" ht="12.75">
      <c r="D919" s="7"/>
    </row>
    <row r="920" ht="12.75">
      <c r="D920" s="7"/>
    </row>
    <row r="921" ht="12.75">
      <c r="D921" s="7"/>
    </row>
    <row r="922" ht="12.75">
      <c r="D922" s="7"/>
    </row>
    <row r="923" ht="12.75">
      <c r="D923" s="7"/>
    </row>
    <row r="924" ht="12.75">
      <c r="D924" s="7"/>
    </row>
    <row r="925" ht="12.75">
      <c r="D925" s="7"/>
    </row>
    <row r="926" ht="12.75">
      <c r="D926" s="7"/>
    </row>
    <row r="927" ht="12.75">
      <c r="D927" s="7"/>
    </row>
    <row r="928" ht="12.75">
      <c r="D928" s="7"/>
    </row>
    <row r="929" ht="12.75">
      <c r="D929" s="7"/>
    </row>
    <row r="930" ht="12.75">
      <c r="D930" s="7"/>
    </row>
    <row r="931" ht="12.75">
      <c r="D931" s="7"/>
    </row>
    <row r="932" ht="12.75">
      <c r="D932" s="7"/>
    </row>
    <row r="933" ht="12.75">
      <c r="D933" s="7"/>
    </row>
    <row r="934" ht="12.75">
      <c r="D934" s="7"/>
    </row>
    <row r="935" ht="12.75">
      <c r="D935" s="7"/>
    </row>
    <row r="936" ht="12.75">
      <c r="D936" s="7"/>
    </row>
    <row r="937" ht="12.75">
      <c r="D937" s="7"/>
    </row>
    <row r="938" ht="12.75">
      <c r="D938" s="7"/>
    </row>
    <row r="939" ht="12.75">
      <c r="D939" s="7"/>
    </row>
    <row r="940" ht="12.75">
      <c r="D940" s="7"/>
    </row>
    <row r="941" ht="12.75">
      <c r="D941" s="7"/>
    </row>
    <row r="942" ht="12.75">
      <c r="D942" s="7"/>
    </row>
    <row r="943" ht="12.75">
      <c r="D943" s="7"/>
    </row>
    <row r="944" ht="12.75">
      <c r="D944" s="7"/>
    </row>
    <row r="945" ht="12.75">
      <c r="D945" s="7"/>
    </row>
    <row r="946" ht="12.75">
      <c r="D946" s="7"/>
    </row>
    <row r="947" ht="12.75">
      <c r="D947" s="7"/>
    </row>
    <row r="948" ht="12.75">
      <c r="D948" s="7"/>
    </row>
    <row r="949" ht="12.75">
      <c r="D949" s="7"/>
    </row>
    <row r="950" ht="12.75">
      <c r="D950" s="7"/>
    </row>
    <row r="951" ht="12.75">
      <c r="D951" s="7"/>
    </row>
    <row r="952" ht="12.75">
      <c r="D952" s="7"/>
    </row>
    <row r="953" ht="12.75">
      <c r="D953" s="7"/>
    </row>
    <row r="954" ht="12.75">
      <c r="D954" s="7"/>
    </row>
    <row r="955" ht="12.75">
      <c r="D955" s="7"/>
    </row>
    <row r="956" ht="12.75">
      <c r="D956" s="7"/>
    </row>
    <row r="957" ht="12.75">
      <c r="D957" s="7"/>
    </row>
    <row r="958" ht="12.75">
      <c r="D958" s="7"/>
    </row>
    <row r="959" ht="12.75">
      <c r="D959" s="7"/>
    </row>
    <row r="960" ht="12.75">
      <c r="D960" s="7"/>
    </row>
    <row r="961" ht="12.75">
      <c r="D961" s="7"/>
    </row>
    <row r="962" ht="12.75">
      <c r="D962" s="7"/>
    </row>
    <row r="963" ht="12.75">
      <c r="D963" s="7"/>
    </row>
    <row r="964" ht="12.75">
      <c r="D964" s="7"/>
    </row>
    <row r="965" ht="12.75">
      <c r="D965" s="7"/>
    </row>
    <row r="966" ht="12.75">
      <c r="D966" s="7"/>
    </row>
    <row r="967" ht="12.75">
      <c r="D967" s="7"/>
    </row>
    <row r="968" ht="12.75">
      <c r="D968" s="7"/>
    </row>
    <row r="969" ht="12.75">
      <c r="D969" s="7"/>
    </row>
    <row r="970" ht="12.75">
      <c r="D970" s="7"/>
    </row>
    <row r="971" ht="12.75">
      <c r="D971" s="7"/>
    </row>
    <row r="972" ht="12.75">
      <c r="D972" s="7"/>
    </row>
    <row r="973" ht="12.75">
      <c r="D973" s="7"/>
    </row>
    <row r="974" ht="12.75">
      <c r="D974" s="7"/>
    </row>
    <row r="975" ht="12.75">
      <c r="D975" s="7"/>
    </row>
    <row r="976" ht="12.75">
      <c r="D976" s="7"/>
    </row>
    <row r="977" ht="12.75">
      <c r="D977" s="7"/>
    </row>
    <row r="978" ht="12.75">
      <c r="D978" s="7"/>
    </row>
    <row r="979" ht="12.75">
      <c r="D979" s="7"/>
    </row>
    <row r="980" ht="12.75">
      <c r="D980" s="7"/>
    </row>
    <row r="981" ht="12.75">
      <c r="D981" s="7"/>
    </row>
    <row r="982" ht="12.75">
      <c r="D982" s="7"/>
    </row>
    <row r="983" ht="12.75">
      <c r="D983" s="7"/>
    </row>
    <row r="984" ht="12.75">
      <c r="D984" s="7"/>
    </row>
    <row r="985" ht="12.75">
      <c r="D985" s="7"/>
    </row>
    <row r="986" ht="12.75">
      <c r="D986" s="7"/>
    </row>
    <row r="987" ht="12.75">
      <c r="D987" s="7"/>
    </row>
    <row r="988" ht="12.75">
      <c r="D988" s="7"/>
    </row>
    <row r="989" ht="12.75">
      <c r="D989" s="7"/>
    </row>
    <row r="990" ht="12.75">
      <c r="D990" s="7"/>
    </row>
    <row r="991" ht="12.75">
      <c r="D991" s="7"/>
    </row>
    <row r="992" ht="12.75">
      <c r="D992" s="7"/>
    </row>
    <row r="993" ht="12.75">
      <c r="D993" s="7"/>
    </row>
    <row r="994" ht="12.75">
      <c r="D994" s="7"/>
    </row>
    <row r="995" ht="12.75">
      <c r="D995" s="7"/>
    </row>
    <row r="996" ht="12.75">
      <c r="D996" s="7"/>
    </row>
    <row r="997" ht="12.75">
      <c r="D997" s="7"/>
    </row>
    <row r="998" ht="12.75">
      <c r="D998" s="7"/>
    </row>
    <row r="999" ht="12.75">
      <c r="D999" s="7"/>
    </row>
    <row r="1000" ht="12.75">
      <c r="D1000" s="7"/>
    </row>
    <row r="1001" ht="12.75">
      <c r="D1001" s="7"/>
    </row>
    <row r="1002" ht="12.75">
      <c r="D1002" s="7"/>
    </row>
    <row r="1003" ht="12.75">
      <c r="D1003" s="7"/>
    </row>
    <row r="1004" ht="12.75">
      <c r="D1004" s="7"/>
    </row>
    <row r="1005" ht="12.75">
      <c r="D1005" s="7"/>
    </row>
    <row r="1006" ht="12.75">
      <c r="D1006" s="7"/>
    </row>
    <row r="1007" ht="12.75">
      <c r="D1007" s="7"/>
    </row>
    <row r="1008" ht="12.75">
      <c r="D1008" s="7"/>
    </row>
    <row r="1009" ht="12.75">
      <c r="D1009" s="7"/>
    </row>
    <row r="1010" ht="12.75">
      <c r="D1010" s="7"/>
    </row>
    <row r="1011" ht="12.75">
      <c r="D1011" s="7"/>
    </row>
    <row r="1012" ht="12.75">
      <c r="D1012" s="7"/>
    </row>
    <row r="1013" ht="12.75">
      <c r="D1013" s="7"/>
    </row>
    <row r="1014" ht="12.75">
      <c r="D1014" s="7"/>
    </row>
    <row r="1015" ht="12.75">
      <c r="D1015" s="7"/>
    </row>
    <row r="1016" ht="12.75">
      <c r="D1016" s="7"/>
    </row>
    <row r="1017" ht="12.75">
      <c r="D1017" s="7"/>
    </row>
    <row r="1018" ht="12.75">
      <c r="D1018" s="7"/>
    </row>
    <row r="1019" ht="12.75">
      <c r="D1019" s="7"/>
    </row>
    <row r="1020" ht="12.75">
      <c r="D1020" s="7"/>
    </row>
    <row r="1021" ht="12.75">
      <c r="D1021" s="7"/>
    </row>
    <row r="1022" ht="12.75">
      <c r="D1022" s="7"/>
    </row>
    <row r="1023" ht="12.75">
      <c r="D1023" s="7"/>
    </row>
    <row r="1024" ht="12.75">
      <c r="D1024" s="7"/>
    </row>
    <row r="1025" ht="12.75">
      <c r="D1025" s="7"/>
    </row>
    <row r="1026" ht="12.75">
      <c r="D1026" s="7"/>
    </row>
    <row r="1027" ht="12.75">
      <c r="D1027" s="7"/>
    </row>
    <row r="1028" ht="12.75">
      <c r="D1028" s="7"/>
    </row>
    <row r="1029" ht="12.75">
      <c r="D1029" s="7"/>
    </row>
    <row r="1030" ht="12.75">
      <c r="D1030" s="7"/>
    </row>
    <row r="1031" ht="12.75">
      <c r="D1031" s="7"/>
    </row>
    <row r="1032" ht="12.75">
      <c r="D1032" s="7"/>
    </row>
    <row r="1033" ht="12.75">
      <c r="D1033" s="7"/>
    </row>
    <row r="1034" ht="12.75">
      <c r="D1034" s="7"/>
    </row>
    <row r="1035" ht="12.75">
      <c r="D1035" s="7"/>
    </row>
    <row r="1036" ht="12.75">
      <c r="D1036" s="7"/>
    </row>
    <row r="1037" ht="12.75">
      <c r="D1037" s="7"/>
    </row>
    <row r="1038" ht="12.75">
      <c r="D1038" s="7"/>
    </row>
    <row r="1039" ht="12.75">
      <c r="D1039" s="7"/>
    </row>
    <row r="1040" ht="12.75">
      <c r="D1040" s="7"/>
    </row>
    <row r="1041" ht="12.75">
      <c r="D1041" s="7"/>
    </row>
    <row r="1042" ht="12.75">
      <c r="D1042" s="7"/>
    </row>
    <row r="1043" ht="12.75">
      <c r="D1043" s="7"/>
    </row>
    <row r="1044" ht="12.75">
      <c r="D1044" s="7"/>
    </row>
    <row r="1045" ht="12.75">
      <c r="D1045" s="7"/>
    </row>
    <row r="1046" ht="12.75">
      <c r="D1046" s="7"/>
    </row>
    <row r="1047" ht="12.75">
      <c r="D1047" s="7"/>
    </row>
    <row r="1048" ht="12.75">
      <c r="D1048" s="7"/>
    </row>
    <row r="1049" ht="12.75">
      <c r="D1049" s="7"/>
    </row>
    <row r="1050" ht="12.75">
      <c r="D1050" s="7"/>
    </row>
    <row r="1051" ht="12.75">
      <c r="D1051" s="7"/>
    </row>
    <row r="1052" ht="12.75">
      <c r="D1052" s="7"/>
    </row>
    <row r="1053" ht="12.75">
      <c r="D1053" s="7"/>
    </row>
    <row r="1054" ht="12.75">
      <c r="D1054" s="7"/>
    </row>
    <row r="1055" ht="12.75">
      <c r="D1055" s="7"/>
    </row>
    <row r="1056" ht="12.75">
      <c r="D1056" s="7"/>
    </row>
    <row r="1057" ht="12.75">
      <c r="D1057" s="7"/>
    </row>
    <row r="1058" ht="12.75">
      <c r="D1058" s="7"/>
    </row>
    <row r="1059" ht="12.75">
      <c r="D1059" s="7"/>
    </row>
    <row r="1060" ht="12.75">
      <c r="D1060" s="7"/>
    </row>
    <row r="1061" ht="12.75">
      <c r="D1061" s="7"/>
    </row>
    <row r="1062" ht="12.75">
      <c r="D1062" s="7"/>
    </row>
    <row r="1063" ht="12.75">
      <c r="D1063" s="7"/>
    </row>
    <row r="1064" ht="12.75">
      <c r="D1064" s="7"/>
    </row>
    <row r="1065" ht="12.75">
      <c r="D1065" s="7"/>
    </row>
    <row r="1066" ht="12.75">
      <c r="D1066" s="7"/>
    </row>
    <row r="1067" ht="12.75">
      <c r="D1067" s="7"/>
    </row>
    <row r="1068" ht="12.75">
      <c r="D1068" s="7"/>
    </row>
    <row r="1069" ht="12.75">
      <c r="D1069" s="7"/>
    </row>
    <row r="1070" ht="12.75">
      <c r="D1070" s="7"/>
    </row>
    <row r="1071" ht="12.75">
      <c r="D1071" s="7"/>
    </row>
    <row r="1072" ht="12.75">
      <c r="D1072" s="7"/>
    </row>
    <row r="1073" ht="12.75">
      <c r="D1073" s="7"/>
    </row>
    <row r="1074" ht="12.75">
      <c r="D1074" s="7"/>
    </row>
    <row r="1075" ht="12.75">
      <c r="D1075" s="7"/>
    </row>
    <row r="1076" ht="12.75">
      <c r="D1076" s="7"/>
    </row>
    <row r="1077" ht="12.75">
      <c r="D1077" s="7"/>
    </row>
    <row r="1078" ht="12.75">
      <c r="D1078" s="7"/>
    </row>
    <row r="1079" ht="12.75">
      <c r="D1079" s="7"/>
    </row>
    <row r="1080" ht="12.75">
      <c r="D1080" s="7"/>
    </row>
    <row r="1081" ht="12.75">
      <c r="D1081" s="7"/>
    </row>
    <row r="1082" ht="12.75">
      <c r="D1082" s="7"/>
    </row>
    <row r="1083" ht="12.75">
      <c r="D1083" s="7"/>
    </row>
    <row r="1084" ht="12.75">
      <c r="D1084" s="7"/>
    </row>
    <row r="1085" ht="12.75">
      <c r="D1085" s="7"/>
    </row>
    <row r="1086" ht="12.75">
      <c r="D1086" s="7"/>
    </row>
    <row r="1087" ht="12.75">
      <c r="D1087" s="7"/>
    </row>
    <row r="1088" ht="12.75">
      <c r="D1088" s="7"/>
    </row>
    <row r="1089" ht="12.75">
      <c r="D1089" s="7"/>
    </row>
    <row r="1090" ht="12.75">
      <c r="D1090" s="7"/>
    </row>
    <row r="1091" ht="12.75">
      <c r="D1091" s="7"/>
    </row>
    <row r="1092" ht="12.75">
      <c r="D1092" s="7"/>
    </row>
    <row r="1093" ht="12.75">
      <c r="D1093" s="7"/>
    </row>
    <row r="1094" ht="12.75">
      <c r="D1094" s="7"/>
    </row>
    <row r="1095" ht="12.75">
      <c r="D1095" s="7"/>
    </row>
    <row r="1096" ht="12.75">
      <c r="D1096" s="7"/>
    </row>
    <row r="1097" ht="12.75">
      <c r="D1097" s="7"/>
    </row>
    <row r="1098" ht="12.75">
      <c r="D1098" s="7"/>
    </row>
    <row r="1099" ht="12.75">
      <c r="D1099" s="7"/>
    </row>
    <row r="1100" ht="12.75">
      <c r="D1100" s="7"/>
    </row>
    <row r="1101" ht="12.75">
      <c r="D1101" s="7"/>
    </row>
    <row r="1102" ht="12.75">
      <c r="D1102" s="7"/>
    </row>
    <row r="1103" ht="12.75">
      <c r="D1103" s="7"/>
    </row>
    <row r="1104" ht="12.75">
      <c r="D1104" s="7"/>
    </row>
    <row r="1105" ht="12.75">
      <c r="D1105" s="7"/>
    </row>
    <row r="1106" ht="12.75">
      <c r="D1106" s="7"/>
    </row>
    <row r="1107" ht="12.75">
      <c r="D1107" s="7"/>
    </row>
    <row r="1108" ht="12.75">
      <c r="D1108" s="7"/>
    </row>
    <row r="1109" ht="12.75">
      <c r="D1109" s="7"/>
    </row>
    <row r="1110" ht="12.75">
      <c r="D1110" s="7"/>
    </row>
    <row r="1111" ht="12.75">
      <c r="D1111" s="7"/>
    </row>
    <row r="1112" ht="12.75">
      <c r="D1112" s="7"/>
    </row>
    <row r="1113" ht="12.75">
      <c r="D1113" s="7"/>
    </row>
    <row r="1114" ht="12.75">
      <c r="D1114" s="7"/>
    </row>
    <row r="1115" ht="12.75">
      <c r="D1115" s="7"/>
    </row>
    <row r="1116" ht="12.75">
      <c r="D1116" s="7"/>
    </row>
    <row r="1117" ht="12.75">
      <c r="D1117" s="7"/>
    </row>
    <row r="1118" ht="12.75">
      <c r="D1118" s="7"/>
    </row>
    <row r="1119" ht="12.75">
      <c r="D1119" s="7"/>
    </row>
    <row r="1120" ht="12.75">
      <c r="D1120" s="7"/>
    </row>
    <row r="1121" ht="12.75">
      <c r="D1121" s="7"/>
    </row>
    <row r="1122" ht="12.75">
      <c r="D1122" s="7"/>
    </row>
    <row r="1123" ht="12.75">
      <c r="D1123" s="7"/>
    </row>
    <row r="1124" ht="12.75">
      <c r="D1124" s="7"/>
    </row>
    <row r="1125" ht="12.75">
      <c r="D1125" s="7"/>
    </row>
    <row r="1126" ht="12.75">
      <c r="D1126" s="7"/>
    </row>
    <row r="1127" ht="12.75">
      <c r="D1127" s="7"/>
    </row>
    <row r="1128" ht="12.75">
      <c r="D1128" s="7"/>
    </row>
    <row r="1129" ht="12.75">
      <c r="D1129" s="7"/>
    </row>
    <row r="1130" ht="12.75">
      <c r="D1130" s="7"/>
    </row>
    <row r="1131" ht="12.75">
      <c r="D1131" s="7"/>
    </row>
    <row r="1132" ht="12.75">
      <c r="D1132" s="7"/>
    </row>
    <row r="1133" ht="12.75">
      <c r="D1133" s="7"/>
    </row>
    <row r="1134" ht="12.75">
      <c r="D1134" s="7"/>
    </row>
    <row r="1135" ht="12.75">
      <c r="D1135" s="7"/>
    </row>
    <row r="1136" ht="12.75">
      <c r="D1136" s="7"/>
    </row>
    <row r="1137" ht="12.75">
      <c r="D1137" s="7"/>
    </row>
    <row r="1138" ht="12.75">
      <c r="D1138" s="7"/>
    </row>
    <row r="1139" ht="12.75">
      <c r="D1139" s="7"/>
    </row>
    <row r="1140" ht="12.75">
      <c r="D1140" s="7"/>
    </row>
    <row r="1141" ht="12.75">
      <c r="D1141" s="7"/>
    </row>
    <row r="1142" ht="12.75">
      <c r="D1142" s="7"/>
    </row>
    <row r="1143" ht="12.75">
      <c r="D1143" s="7"/>
    </row>
    <row r="1144" ht="12.75">
      <c r="D1144" s="7"/>
    </row>
    <row r="1145" ht="12.75">
      <c r="D1145" s="7"/>
    </row>
    <row r="1146" ht="12.75">
      <c r="D1146" s="7"/>
    </row>
    <row r="1147" ht="12.75">
      <c r="D1147" s="7"/>
    </row>
    <row r="1148" ht="12.75">
      <c r="D1148" s="7"/>
    </row>
    <row r="1149" ht="12.75">
      <c r="D1149" s="7"/>
    </row>
    <row r="1150" ht="12.75">
      <c r="D1150" s="7"/>
    </row>
    <row r="1151" ht="12.75">
      <c r="D1151" s="7"/>
    </row>
    <row r="1152" ht="12.75">
      <c r="D1152" s="7"/>
    </row>
    <row r="1153" ht="12.75">
      <c r="D1153" s="7"/>
    </row>
    <row r="1154" ht="12.75">
      <c r="D1154" s="7"/>
    </row>
    <row r="1155" ht="12.75">
      <c r="D1155" s="7"/>
    </row>
    <row r="1156" ht="12.75">
      <c r="D1156" s="7"/>
    </row>
    <row r="1157" ht="12.75">
      <c r="D1157" s="7"/>
    </row>
    <row r="1158" ht="12.75">
      <c r="D1158" s="7"/>
    </row>
    <row r="1159" ht="12.75">
      <c r="D1159" s="7"/>
    </row>
    <row r="1160" ht="12.75">
      <c r="D1160" s="7"/>
    </row>
    <row r="1161" ht="12.75">
      <c r="D1161" s="7"/>
    </row>
    <row r="1162" ht="12.75">
      <c r="D1162" s="7"/>
    </row>
    <row r="1163" ht="12.75">
      <c r="D1163" s="7"/>
    </row>
    <row r="1164" ht="12.75">
      <c r="D1164" s="7"/>
    </row>
    <row r="1165" ht="12.75">
      <c r="D1165" s="7"/>
    </row>
    <row r="1166" ht="12.75">
      <c r="D1166" s="7"/>
    </row>
    <row r="1167" ht="12.75">
      <c r="D1167" s="7"/>
    </row>
    <row r="1168" ht="12.75">
      <c r="D1168" s="7"/>
    </row>
    <row r="1169" ht="12.75">
      <c r="D1169" s="7"/>
    </row>
    <row r="1170" ht="12.75">
      <c r="D1170" s="7"/>
    </row>
    <row r="1171" ht="12.75">
      <c r="D1171" s="7"/>
    </row>
    <row r="1172" ht="12.75">
      <c r="D1172" s="7"/>
    </row>
    <row r="1173" ht="12.75">
      <c r="D1173" s="7"/>
    </row>
    <row r="1174" ht="12.75">
      <c r="D1174" s="7"/>
    </row>
    <row r="1175" ht="12.75">
      <c r="D1175" s="7"/>
    </row>
    <row r="1176" ht="12.75">
      <c r="D1176" s="7"/>
    </row>
    <row r="1177" ht="12.75">
      <c r="D1177" s="7"/>
    </row>
    <row r="1178" ht="12.75">
      <c r="D1178" s="7"/>
    </row>
    <row r="1179" ht="12.75">
      <c r="D1179" s="7"/>
    </row>
    <row r="1180" ht="12.75">
      <c r="D1180" s="7"/>
    </row>
    <row r="1181" ht="12.75">
      <c r="D1181" s="7"/>
    </row>
    <row r="1182" ht="12.75">
      <c r="D1182" s="7"/>
    </row>
    <row r="1183" ht="12.75">
      <c r="D1183" s="7"/>
    </row>
    <row r="1184" ht="12.75">
      <c r="D1184" s="7"/>
    </row>
    <row r="1185" ht="12.75">
      <c r="D1185" s="7"/>
    </row>
    <row r="1186" ht="12.75">
      <c r="D1186" s="7"/>
    </row>
    <row r="1187" ht="12.75">
      <c r="D1187" s="7"/>
    </row>
    <row r="1188" ht="12.75">
      <c r="D1188" s="7"/>
    </row>
    <row r="1189" ht="12.75">
      <c r="D1189" s="7"/>
    </row>
    <row r="1190" ht="12.75">
      <c r="D1190" s="7"/>
    </row>
    <row r="1191" ht="12.75">
      <c r="D1191" s="7"/>
    </row>
    <row r="1192" ht="12.75">
      <c r="D1192" s="7"/>
    </row>
    <row r="1193" ht="12.75">
      <c r="D1193" s="7"/>
    </row>
    <row r="1194" ht="12.75">
      <c r="D1194" s="7"/>
    </row>
    <row r="1195" ht="12.75">
      <c r="D1195" s="7"/>
    </row>
    <row r="1196" ht="12.75">
      <c r="D1196" s="7"/>
    </row>
    <row r="1197" ht="12.75">
      <c r="D1197" s="7"/>
    </row>
    <row r="1198" ht="12.75">
      <c r="D1198" s="7"/>
    </row>
    <row r="1199" ht="12.75">
      <c r="D1199" s="7"/>
    </row>
    <row r="1200" ht="12.75">
      <c r="D1200" s="7"/>
    </row>
    <row r="1201" ht="12.75">
      <c r="D1201" s="7"/>
    </row>
    <row r="1202" ht="12.75">
      <c r="D1202" s="7"/>
    </row>
    <row r="1203" ht="12.75">
      <c r="D1203" s="7"/>
    </row>
    <row r="1204" ht="12.75">
      <c r="D1204" s="7"/>
    </row>
    <row r="1205" ht="12.75">
      <c r="D1205" s="7"/>
    </row>
    <row r="1206" ht="12.75">
      <c r="D1206" s="7"/>
    </row>
    <row r="1207" ht="12.75">
      <c r="D1207" s="7"/>
    </row>
    <row r="1208" ht="12.75">
      <c r="D1208" s="7"/>
    </row>
    <row r="1209" ht="12.75">
      <c r="D1209" s="7"/>
    </row>
    <row r="1210" ht="12.75">
      <c r="D1210" s="7"/>
    </row>
    <row r="1211" ht="12.75">
      <c r="D1211" s="7"/>
    </row>
    <row r="1212" ht="12.75">
      <c r="D1212" s="7"/>
    </row>
    <row r="1213" ht="12.75">
      <c r="D1213" s="7"/>
    </row>
    <row r="1214" ht="12.75">
      <c r="D1214" s="7"/>
    </row>
    <row r="1215" ht="12.75">
      <c r="D1215" s="7"/>
    </row>
    <row r="1216" ht="12.75">
      <c r="D1216" s="7"/>
    </row>
    <row r="1217" ht="12.75">
      <c r="D1217" s="7"/>
    </row>
    <row r="1218" ht="12.75">
      <c r="D1218" s="7"/>
    </row>
    <row r="1219" ht="12.75">
      <c r="D1219" s="7"/>
    </row>
    <row r="1220" ht="12.75">
      <c r="D1220" s="7"/>
    </row>
    <row r="1221" ht="12.75">
      <c r="D1221" s="7"/>
    </row>
    <row r="1222" ht="12.75">
      <c r="D1222" s="7"/>
    </row>
    <row r="1223" ht="12.75">
      <c r="D1223" s="7"/>
    </row>
    <row r="1224" ht="12.75">
      <c r="D1224" s="7"/>
    </row>
    <row r="1225" ht="12.75">
      <c r="D1225" s="7"/>
    </row>
    <row r="1226" ht="12.75">
      <c r="D1226" s="7"/>
    </row>
    <row r="1227" ht="12.75">
      <c r="D1227" s="7"/>
    </row>
    <row r="1228" ht="12.75">
      <c r="D1228" s="7"/>
    </row>
    <row r="1229" ht="12.75">
      <c r="D1229" s="7"/>
    </row>
    <row r="1230" ht="12.75">
      <c r="D1230" s="7"/>
    </row>
    <row r="1231" ht="12.75">
      <c r="D1231" s="7"/>
    </row>
    <row r="1232" ht="12.75">
      <c r="D1232" s="7"/>
    </row>
    <row r="1233" ht="12.75">
      <c r="D1233" s="7"/>
    </row>
    <row r="1234" ht="12.75">
      <c r="D1234" s="7"/>
    </row>
    <row r="1235" ht="12.75">
      <c r="D1235" s="7"/>
    </row>
    <row r="1236" ht="12.75">
      <c r="D1236" s="7"/>
    </row>
    <row r="1237" ht="12.75">
      <c r="D1237" s="7"/>
    </row>
    <row r="1238" ht="12.75">
      <c r="D1238" s="7"/>
    </row>
    <row r="1239" ht="12.75">
      <c r="D1239" s="7"/>
    </row>
    <row r="1240" ht="12.75">
      <c r="D1240" s="7"/>
    </row>
    <row r="1241" ht="12.75">
      <c r="D1241" s="7"/>
    </row>
    <row r="1242" ht="12.75">
      <c r="D1242" s="7"/>
    </row>
    <row r="1243" ht="12.75">
      <c r="D1243" s="7"/>
    </row>
    <row r="1244" ht="12.75">
      <c r="D1244" s="7"/>
    </row>
    <row r="1245" ht="12.75">
      <c r="D1245" s="7"/>
    </row>
    <row r="1246" ht="12.75">
      <c r="D1246" s="7"/>
    </row>
    <row r="1247" ht="12.75">
      <c r="D1247" s="7"/>
    </row>
    <row r="1248" ht="12.75">
      <c r="D1248" s="7"/>
    </row>
    <row r="1249" ht="12.75">
      <c r="D1249" s="7"/>
    </row>
    <row r="1250" ht="12.75">
      <c r="D1250" s="7"/>
    </row>
    <row r="1251" ht="12.75">
      <c r="D1251" s="7"/>
    </row>
    <row r="1252" ht="12.75">
      <c r="D1252" s="7"/>
    </row>
    <row r="1253" ht="12.75">
      <c r="D1253" s="7"/>
    </row>
    <row r="1254" ht="12.75">
      <c r="D1254" s="7"/>
    </row>
    <row r="1255" ht="12.75">
      <c r="D1255" s="7"/>
    </row>
    <row r="1256" ht="12.75">
      <c r="D1256" s="7"/>
    </row>
    <row r="1257" ht="12.75">
      <c r="D1257" s="7"/>
    </row>
    <row r="1258" ht="12.75">
      <c r="D1258" s="7"/>
    </row>
    <row r="1259" ht="12.75">
      <c r="D1259" s="7"/>
    </row>
    <row r="1260" ht="12.75">
      <c r="D1260" s="7"/>
    </row>
    <row r="1261" ht="12.75">
      <c r="D1261" s="7"/>
    </row>
    <row r="1262" ht="12.75">
      <c r="D1262" s="7"/>
    </row>
    <row r="1263" ht="12.75">
      <c r="D1263" s="7"/>
    </row>
    <row r="1264" ht="12.75">
      <c r="D1264" s="7"/>
    </row>
    <row r="1265" ht="12.75">
      <c r="D1265" s="7"/>
    </row>
    <row r="1266" ht="12.75">
      <c r="D1266" s="7"/>
    </row>
    <row r="1267" ht="12.75">
      <c r="D1267" s="7"/>
    </row>
    <row r="1268" ht="12.75">
      <c r="D1268" s="7"/>
    </row>
    <row r="1269" ht="12.75">
      <c r="D1269" s="7"/>
    </row>
    <row r="1270" ht="12.75">
      <c r="D1270" s="7"/>
    </row>
    <row r="1271" ht="12.75">
      <c r="D1271" s="7"/>
    </row>
    <row r="1272" ht="12.75">
      <c r="D1272" s="7"/>
    </row>
    <row r="1273" ht="12.75">
      <c r="D1273" s="7"/>
    </row>
    <row r="1274" ht="12.75">
      <c r="D1274" s="7"/>
    </row>
    <row r="1275" ht="12.75">
      <c r="D1275" s="7"/>
    </row>
    <row r="1276" ht="12.75">
      <c r="D1276" s="7"/>
    </row>
    <row r="1277" ht="12.75">
      <c r="D1277" s="7"/>
    </row>
    <row r="1278" ht="12.75">
      <c r="D1278" s="7"/>
    </row>
    <row r="1279" ht="12.75">
      <c r="D1279" s="7"/>
    </row>
    <row r="1280" ht="12.75">
      <c r="D1280" s="7"/>
    </row>
    <row r="1281" ht="12.75">
      <c r="D1281" s="7"/>
    </row>
    <row r="1282" ht="12.75">
      <c r="D1282" s="7"/>
    </row>
    <row r="1283" ht="12.75">
      <c r="D1283" s="7"/>
    </row>
    <row r="1284" ht="12.75">
      <c r="D1284" s="7"/>
    </row>
    <row r="1285" ht="12.75">
      <c r="D1285" s="7"/>
    </row>
    <row r="1286" ht="12.75">
      <c r="D1286" s="7"/>
    </row>
    <row r="1287" ht="12.75">
      <c r="D1287" s="7"/>
    </row>
    <row r="1288" ht="12.75">
      <c r="D1288" s="7"/>
    </row>
    <row r="1289" ht="12.75">
      <c r="D1289" s="7"/>
    </row>
    <row r="1290" ht="12.75">
      <c r="D1290" s="7"/>
    </row>
    <row r="1291" ht="12.75">
      <c r="D1291" s="7"/>
    </row>
    <row r="1292" ht="12.75">
      <c r="D1292" s="7"/>
    </row>
    <row r="1293" ht="12.75">
      <c r="D1293" s="7"/>
    </row>
    <row r="1294" ht="12.75">
      <c r="D1294" s="7"/>
    </row>
    <row r="1295" ht="12.75">
      <c r="D1295" s="7"/>
    </row>
    <row r="1296" ht="12.75">
      <c r="D1296" s="7"/>
    </row>
    <row r="1297" ht="12.75">
      <c r="D1297" s="7"/>
    </row>
    <row r="1298" ht="12.75">
      <c r="D1298" s="7"/>
    </row>
    <row r="1299" ht="12.75">
      <c r="D1299" s="7"/>
    </row>
    <row r="1300" ht="12.75">
      <c r="D1300" s="7"/>
    </row>
    <row r="1301" ht="12.75">
      <c r="D1301" s="7"/>
    </row>
    <row r="1302" ht="12.75">
      <c r="D1302" s="7"/>
    </row>
    <row r="1303" ht="12.75">
      <c r="D1303" s="7"/>
    </row>
    <row r="1304" ht="12.75">
      <c r="D1304" s="7"/>
    </row>
    <row r="1305" ht="12.75">
      <c r="D1305" s="7"/>
    </row>
    <row r="1306" ht="12.75">
      <c r="D1306" s="7"/>
    </row>
    <row r="1307" ht="12.75">
      <c r="D1307" s="7"/>
    </row>
    <row r="1308" ht="12.75">
      <c r="D1308" s="7"/>
    </row>
    <row r="1309" ht="12.75">
      <c r="D1309" s="7"/>
    </row>
    <row r="1310" ht="12.75">
      <c r="D1310" s="7"/>
    </row>
    <row r="1311" ht="12.75">
      <c r="D1311" s="7"/>
    </row>
    <row r="1312" ht="12.75">
      <c r="D1312" s="7"/>
    </row>
    <row r="1313" ht="12.75">
      <c r="D1313" s="7"/>
    </row>
    <row r="1314" ht="12.75">
      <c r="D1314" s="7"/>
    </row>
    <row r="1315" ht="12.75">
      <c r="D1315" s="7"/>
    </row>
    <row r="1316" ht="12.75">
      <c r="D1316" s="7"/>
    </row>
    <row r="1317" ht="12.75">
      <c r="D1317" s="7"/>
    </row>
    <row r="1318" ht="12.75">
      <c r="D1318" s="7"/>
    </row>
    <row r="1319" ht="12.75">
      <c r="D1319" s="7"/>
    </row>
    <row r="1320" ht="12.75">
      <c r="D1320" s="7"/>
    </row>
    <row r="1321" ht="12.75">
      <c r="D1321" s="7"/>
    </row>
    <row r="1322" ht="12.75">
      <c r="D1322" s="7"/>
    </row>
    <row r="1323" ht="12.75">
      <c r="D1323" s="7"/>
    </row>
    <row r="1324" ht="12.75">
      <c r="D1324" s="7"/>
    </row>
    <row r="1325" ht="12.75">
      <c r="D1325" s="7"/>
    </row>
    <row r="1326" ht="12.75">
      <c r="D1326" s="7"/>
    </row>
    <row r="1327" ht="12.75">
      <c r="D1327" s="7"/>
    </row>
    <row r="1328" ht="12.75">
      <c r="D1328" s="7"/>
    </row>
    <row r="1329" ht="12.75">
      <c r="D1329" s="7"/>
    </row>
    <row r="1330" ht="12.75">
      <c r="D1330" s="7"/>
    </row>
    <row r="1331" ht="12.75">
      <c r="D1331" s="7"/>
    </row>
    <row r="1332" ht="12.75">
      <c r="D1332" s="7"/>
    </row>
    <row r="1333" ht="12.75">
      <c r="D1333" s="7"/>
    </row>
    <row r="1334" ht="12.75">
      <c r="D1334" s="7"/>
    </row>
    <row r="1335" ht="12.75">
      <c r="D1335" s="7"/>
    </row>
    <row r="1336" ht="12.75">
      <c r="D1336" s="7"/>
    </row>
    <row r="1337" ht="12.75">
      <c r="D1337" s="7"/>
    </row>
    <row r="1338" ht="12.75">
      <c r="D1338" s="7"/>
    </row>
    <row r="1339" ht="12.75">
      <c r="D1339" s="7"/>
    </row>
    <row r="1340" ht="12.75">
      <c r="D1340" s="7"/>
    </row>
    <row r="1341" ht="12.75">
      <c r="D1341" s="7"/>
    </row>
    <row r="1342" ht="12.75">
      <c r="D1342" s="7"/>
    </row>
    <row r="1343" ht="12.75">
      <c r="D1343" s="7"/>
    </row>
    <row r="1344" ht="12.75">
      <c r="D1344" s="7"/>
    </row>
    <row r="1345" ht="12.75">
      <c r="D1345" s="7"/>
    </row>
    <row r="1346" ht="12.75">
      <c r="D1346" s="7"/>
    </row>
    <row r="1347" ht="12.75">
      <c r="D1347" s="7"/>
    </row>
    <row r="1348" ht="12.75">
      <c r="D1348" s="7"/>
    </row>
    <row r="1349" ht="12.75">
      <c r="D1349" s="7"/>
    </row>
    <row r="1350" ht="12.75">
      <c r="D1350" s="7"/>
    </row>
    <row r="1351" ht="12.75">
      <c r="D1351" s="7"/>
    </row>
    <row r="1352" ht="12.75">
      <c r="D1352" s="7"/>
    </row>
    <row r="1353" ht="12.75">
      <c r="D1353" s="7"/>
    </row>
    <row r="1354" ht="12.75">
      <c r="D1354" s="7"/>
    </row>
    <row r="1355" ht="12.75">
      <c r="D1355" s="7"/>
    </row>
    <row r="1356" ht="12.75">
      <c r="D1356" s="7"/>
    </row>
    <row r="1357" ht="12.75">
      <c r="D1357" s="7"/>
    </row>
    <row r="1358" ht="12.75">
      <c r="D1358" s="7"/>
    </row>
    <row r="1359" ht="12.75">
      <c r="D1359" s="7"/>
    </row>
    <row r="1360" ht="12.75">
      <c r="D1360" s="7"/>
    </row>
    <row r="1361" ht="12.75">
      <c r="D1361" s="7"/>
    </row>
    <row r="1362" ht="12.75">
      <c r="D1362" s="7"/>
    </row>
    <row r="1363" ht="12.75">
      <c r="D1363" s="7"/>
    </row>
    <row r="1364" ht="12.75">
      <c r="D1364" s="7"/>
    </row>
    <row r="1365" ht="12.75">
      <c r="D1365" s="7"/>
    </row>
    <row r="1366" ht="12.75">
      <c r="D1366" s="7"/>
    </row>
    <row r="1367" ht="12.75">
      <c r="D1367" s="7"/>
    </row>
    <row r="1368" ht="12.75">
      <c r="D1368" s="7"/>
    </row>
    <row r="1369" ht="12.75">
      <c r="D1369" s="7"/>
    </row>
    <row r="1370" ht="12.75">
      <c r="D1370" s="7"/>
    </row>
    <row r="1371" ht="12.75">
      <c r="D1371" s="7"/>
    </row>
    <row r="1372" ht="12.75">
      <c r="D1372" s="7"/>
    </row>
    <row r="1373" ht="12.75">
      <c r="D1373" s="7"/>
    </row>
    <row r="1374" ht="12.75">
      <c r="D1374" s="7"/>
    </row>
    <row r="1375" ht="12.75">
      <c r="D1375" s="7"/>
    </row>
    <row r="1376" ht="12.75">
      <c r="D1376" s="7"/>
    </row>
    <row r="1377" ht="12.75">
      <c r="D1377" s="7"/>
    </row>
    <row r="1378" ht="12.75">
      <c r="D1378" s="7"/>
    </row>
  </sheetData>
  <sheetProtection/>
  <conditionalFormatting sqref="C75">
    <cfRule type="expression" priority="1" dxfId="4" stopIfTrue="1">
      <formula>IF(C75=$D$32,0,1)</formula>
    </cfRule>
  </conditionalFormatting>
  <printOptions headings="1"/>
  <pageMargins left="0.24" right="0.19" top="0.27" bottom="0.18" header="0.17" footer="0.16"/>
  <pageSetup horizontalDpi="600" verticalDpi="600" orientation="landscape" paperSize="9" scale="75" r:id="rId1"/>
  <headerFooter alignWithMargins="0">
    <oddFooter>&amp;L&amp;D   &amp;T&amp;C&amp;A&amp;R&amp;P / &amp;N</oddFooter>
  </headerFooter>
  <rowBreaks count="1" manualBreakCount="1">
    <brk id="40"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Tabelle2">
    <tabColor indexed="46"/>
  </sheetPr>
  <dimension ref="A1:M33"/>
  <sheetViews>
    <sheetView tabSelected="1" zoomScale="80" zoomScaleNormal="80" workbookViewId="0" topLeftCell="A1">
      <selection activeCell="K5" sqref="K5"/>
    </sheetView>
  </sheetViews>
  <sheetFormatPr defaultColWidth="11.421875" defaultRowHeight="12.75"/>
  <cols>
    <col min="1" max="1" width="29.421875" style="0" customWidth="1"/>
    <col min="2" max="2" width="4.7109375" style="0" customWidth="1"/>
    <col min="3" max="3" width="18.8515625" style="0" customWidth="1"/>
    <col min="4" max="4" width="4.00390625" style="0" customWidth="1"/>
    <col min="5" max="5" width="17.140625" style="0" customWidth="1"/>
    <col min="6" max="6" width="14.7109375" style="0" customWidth="1"/>
    <col min="7" max="7" width="15.7109375" style="0" customWidth="1"/>
    <col min="8" max="8" width="3.421875" style="0" customWidth="1"/>
    <col min="9" max="9" width="15.57421875" style="0" customWidth="1"/>
    <col min="10" max="10" width="17.140625" style="0" customWidth="1"/>
    <col min="11" max="11" width="27.421875" style="0" customWidth="1"/>
    <col min="12" max="12" width="3.00390625" style="0" customWidth="1"/>
  </cols>
  <sheetData>
    <row r="1" spans="1:13" ht="19.5" customHeight="1">
      <c r="A1" s="429" t="s">
        <v>94</v>
      </c>
      <c r="B1" s="10"/>
      <c r="C1" s="10"/>
      <c r="D1" s="10"/>
      <c r="E1" s="10"/>
      <c r="F1" s="10"/>
      <c r="G1" s="10"/>
      <c r="H1" s="10"/>
      <c r="I1" s="10"/>
      <c r="J1" s="10"/>
      <c r="K1" s="10"/>
      <c r="L1" s="10"/>
      <c r="M1" s="6"/>
    </row>
    <row r="2" spans="1:13" ht="7.5" customHeight="1">
      <c r="A2" s="430"/>
      <c r="B2" s="10"/>
      <c r="C2" s="10"/>
      <c r="D2" s="10"/>
      <c r="E2" s="10"/>
      <c r="F2" s="10"/>
      <c r="G2" s="10"/>
      <c r="H2" s="10"/>
      <c r="I2" s="10"/>
      <c r="J2" s="10"/>
      <c r="K2" s="10"/>
      <c r="L2" s="10"/>
      <c r="M2" s="6"/>
    </row>
    <row r="3" spans="1:13" s="11" customFormat="1" ht="19.5" customHeight="1">
      <c r="A3" s="431" t="s">
        <v>95</v>
      </c>
      <c r="B3" s="198"/>
      <c r="C3" s="198"/>
      <c r="D3" s="198"/>
      <c r="E3" s="708" t="s">
        <v>383</v>
      </c>
      <c r="F3" s="319"/>
      <c r="G3" s="319"/>
      <c r="H3" s="319"/>
      <c r="I3" s="319"/>
      <c r="J3" s="320"/>
      <c r="K3" s="198"/>
      <c r="L3" s="198"/>
      <c r="M3" s="428"/>
    </row>
    <row r="4" spans="1:13" s="11" customFormat="1" ht="19.5" customHeight="1">
      <c r="A4" s="431" t="s">
        <v>676</v>
      </c>
      <c r="B4" s="198"/>
      <c r="C4" s="198"/>
      <c r="D4" s="198"/>
      <c r="E4" s="708" t="s">
        <v>384</v>
      </c>
      <c r="F4" s="319"/>
      <c r="G4" s="319"/>
      <c r="H4" s="319"/>
      <c r="I4" s="320"/>
      <c r="J4" s="432"/>
      <c r="K4" s="198"/>
      <c r="L4" s="198"/>
      <c r="M4" s="428"/>
    </row>
    <row r="5" spans="1:13" s="11" customFormat="1" ht="19.5" customHeight="1">
      <c r="A5" s="431" t="s">
        <v>677</v>
      </c>
      <c r="B5" s="198"/>
      <c r="C5" s="198"/>
      <c r="D5" s="198"/>
      <c r="E5" s="709" t="s">
        <v>385</v>
      </c>
      <c r="F5" s="319"/>
      <c r="G5" s="319"/>
      <c r="H5" s="319"/>
      <c r="I5" s="320"/>
      <c r="J5" s="198"/>
      <c r="K5" s="198"/>
      <c r="L5" s="198"/>
      <c r="M5" s="428"/>
    </row>
    <row r="6" spans="1:13" s="11" customFormat="1" ht="19.5" customHeight="1">
      <c r="A6" s="431" t="s">
        <v>678</v>
      </c>
      <c r="B6" s="198"/>
      <c r="C6" s="198"/>
      <c r="D6" s="198"/>
      <c r="E6" s="727">
        <v>0</v>
      </c>
      <c r="F6" s="354"/>
      <c r="G6" s="434"/>
      <c r="H6" s="434"/>
      <c r="I6" s="434"/>
      <c r="J6" s="198"/>
      <c r="K6" s="198"/>
      <c r="L6" s="198"/>
      <c r="M6" s="428"/>
    </row>
    <row r="7" spans="1:13" ht="11.25" customHeight="1">
      <c r="A7" s="430"/>
      <c r="B7" s="10"/>
      <c r="C7" s="10"/>
      <c r="D7" s="10"/>
      <c r="E7" s="10"/>
      <c r="F7" s="10"/>
      <c r="G7" s="10"/>
      <c r="H7" s="10"/>
      <c r="I7" s="10"/>
      <c r="J7" s="10"/>
      <c r="K7" s="10"/>
      <c r="L7" s="10"/>
      <c r="M7" s="6"/>
    </row>
    <row r="8" spans="1:13" ht="19.5" customHeight="1">
      <c r="A8" s="431" t="s">
        <v>96</v>
      </c>
      <c r="B8" s="10"/>
      <c r="C8" s="10"/>
      <c r="D8" s="435"/>
      <c r="E8" s="710">
        <v>1</v>
      </c>
      <c r="F8" s="435"/>
      <c r="G8" s="436">
        <f>2004+E8</f>
        <v>2005</v>
      </c>
      <c r="H8" s="435"/>
      <c r="I8" s="10"/>
      <c r="J8" s="437" t="s">
        <v>27</v>
      </c>
      <c r="K8" s="10"/>
      <c r="L8" s="10"/>
      <c r="M8" s="6"/>
    </row>
    <row r="9" spans="1:13" ht="12.75">
      <c r="A9" s="10"/>
      <c r="B9" s="10"/>
      <c r="C9" s="10"/>
      <c r="D9" s="10"/>
      <c r="E9" s="10"/>
      <c r="F9" s="10"/>
      <c r="G9" s="10"/>
      <c r="H9" s="10"/>
      <c r="I9" s="10"/>
      <c r="J9" s="438">
        <v>2005</v>
      </c>
      <c r="K9" s="10"/>
      <c r="L9" s="10"/>
      <c r="M9" s="6"/>
    </row>
    <row r="10" spans="1:13" ht="12.75">
      <c r="A10" s="12" t="s">
        <v>656</v>
      </c>
      <c r="B10" s="12" t="s">
        <v>97</v>
      </c>
      <c r="C10" s="10"/>
      <c r="D10" s="10"/>
      <c r="E10" s="10"/>
      <c r="F10" s="10"/>
      <c r="G10" s="10"/>
      <c r="H10" s="10"/>
      <c r="I10" s="10"/>
      <c r="J10" s="439">
        <v>2006</v>
      </c>
      <c r="K10" s="10"/>
      <c r="L10" s="10"/>
      <c r="M10" s="6"/>
    </row>
    <row r="11" spans="1:13" ht="12.75">
      <c r="A11" s="440" t="s">
        <v>654</v>
      </c>
      <c r="B11" s="441">
        <v>1</v>
      </c>
      <c r="C11" s="10" t="s">
        <v>533</v>
      </c>
      <c r="D11" s="10"/>
      <c r="E11" s="10"/>
      <c r="F11" s="10"/>
      <c r="G11" s="10"/>
      <c r="H11" s="10"/>
      <c r="I11" s="10"/>
      <c r="J11" s="439">
        <v>2007</v>
      </c>
      <c r="K11" s="10"/>
      <c r="L11" s="10"/>
      <c r="M11" s="6"/>
    </row>
    <row r="12" spans="1:13" ht="12.75">
      <c r="A12" s="440"/>
      <c r="B12" s="441">
        <v>2</v>
      </c>
      <c r="C12" s="10" t="s">
        <v>534</v>
      </c>
      <c r="D12" s="10"/>
      <c r="E12" s="10"/>
      <c r="F12" s="10"/>
      <c r="G12" s="10"/>
      <c r="H12" s="10"/>
      <c r="I12" s="10"/>
      <c r="J12" s="439">
        <v>2008</v>
      </c>
      <c r="K12" s="10"/>
      <c r="L12" s="10"/>
      <c r="M12" s="6"/>
    </row>
    <row r="13" spans="1:13" ht="12.75">
      <c r="A13" s="442" t="s">
        <v>523</v>
      </c>
      <c r="B13" s="441">
        <v>3</v>
      </c>
      <c r="C13" s="10" t="s">
        <v>535</v>
      </c>
      <c r="D13" s="10"/>
      <c r="E13" s="10"/>
      <c r="F13" s="10"/>
      <c r="G13" s="10"/>
      <c r="H13" s="10"/>
      <c r="I13" s="10"/>
      <c r="J13" s="439">
        <v>2009</v>
      </c>
      <c r="K13" s="10"/>
      <c r="L13" s="10"/>
      <c r="M13" s="6"/>
    </row>
    <row r="14" spans="1:13" ht="12.75">
      <c r="A14" s="442"/>
      <c r="B14" s="441">
        <v>4</v>
      </c>
      <c r="C14" s="10" t="s">
        <v>536</v>
      </c>
      <c r="D14" s="10"/>
      <c r="E14" s="10"/>
      <c r="F14" s="10"/>
      <c r="G14" s="10"/>
      <c r="H14" s="10"/>
      <c r="I14" s="10"/>
      <c r="J14" s="443">
        <v>2010</v>
      </c>
      <c r="K14" s="10"/>
      <c r="L14" s="10"/>
      <c r="M14" s="6"/>
    </row>
    <row r="15" spans="1:13" ht="12.75">
      <c r="A15" s="442"/>
      <c r="B15" s="441">
        <v>5</v>
      </c>
      <c r="C15" s="10" t="s">
        <v>537</v>
      </c>
      <c r="D15" s="10"/>
      <c r="E15" s="10"/>
      <c r="F15" s="10"/>
      <c r="G15" s="10"/>
      <c r="H15" s="10"/>
      <c r="I15" s="10"/>
      <c r="J15" s="10"/>
      <c r="K15" s="10"/>
      <c r="L15" s="10"/>
      <c r="M15" s="6"/>
    </row>
    <row r="16" spans="1:13" ht="12.75">
      <c r="A16" s="444" t="s">
        <v>524</v>
      </c>
      <c r="B16" s="441">
        <v>6</v>
      </c>
      <c r="C16" s="10" t="s">
        <v>538</v>
      </c>
      <c r="D16" s="10"/>
      <c r="E16" s="10"/>
      <c r="F16" s="10"/>
      <c r="G16" s="10"/>
      <c r="H16" s="10"/>
      <c r="I16" s="10"/>
      <c r="J16" s="10"/>
      <c r="K16" s="10"/>
      <c r="L16" s="10"/>
      <c r="M16" s="6"/>
    </row>
    <row r="17" spans="1:13" ht="12.75">
      <c r="A17" s="444"/>
      <c r="B17" s="441">
        <v>7</v>
      </c>
      <c r="C17" s="10" t="s">
        <v>539</v>
      </c>
      <c r="D17" s="10"/>
      <c r="E17" s="10"/>
      <c r="F17" s="10"/>
      <c r="G17" s="10"/>
      <c r="H17" s="10"/>
      <c r="I17" s="10"/>
      <c r="J17" s="10"/>
      <c r="K17" s="10"/>
      <c r="L17" s="10"/>
      <c r="M17" s="6"/>
    </row>
    <row r="18" spans="1:13" ht="12.75">
      <c r="A18" s="444"/>
      <c r="B18" s="441">
        <v>8</v>
      </c>
      <c r="C18" s="10" t="s">
        <v>540</v>
      </c>
      <c r="D18" s="10"/>
      <c r="E18" s="10"/>
      <c r="F18" s="10"/>
      <c r="G18" s="10"/>
      <c r="H18" s="10"/>
      <c r="I18" s="10"/>
      <c r="J18" s="10"/>
      <c r="K18" s="10"/>
      <c r="L18" s="10"/>
      <c r="M18" s="6"/>
    </row>
    <row r="19" spans="1:13" ht="12.75">
      <c r="A19" s="444"/>
      <c r="B19" s="441">
        <v>9</v>
      </c>
      <c r="C19" s="10" t="s">
        <v>103</v>
      </c>
      <c r="D19" s="10"/>
      <c r="E19" s="10"/>
      <c r="F19" s="10"/>
      <c r="G19" s="10"/>
      <c r="H19" s="445" t="s">
        <v>553</v>
      </c>
      <c r="I19" s="10"/>
      <c r="J19" s="10"/>
      <c r="K19" s="10"/>
      <c r="L19" s="10"/>
      <c r="M19" s="6"/>
    </row>
    <row r="20" spans="1:13" ht="12.75">
      <c r="A20" s="444"/>
      <c r="B20" s="441">
        <v>10</v>
      </c>
      <c r="C20" s="10" t="s">
        <v>541</v>
      </c>
      <c r="D20" s="10"/>
      <c r="E20" s="10"/>
      <c r="F20" s="10"/>
      <c r="G20" s="10"/>
      <c r="H20" s="10"/>
      <c r="I20" s="10"/>
      <c r="J20" s="10"/>
      <c r="K20" s="10"/>
      <c r="L20" s="10"/>
      <c r="M20" s="6"/>
    </row>
    <row r="21" spans="1:13" ht="12.75">
      <c r="A21" s="446" t="s">
        <v>525</v>
      </c>
      <c r="B21" s="441">
        <v>11</v>
      </c>
      <c r="C21" s="10" t="s">
        <v>542</v>
      </c>
      <c r="D21" s="10"/>
      <c r="E21" s="10"/>
      <c r="F21" s="10"/>
      <c r="G21" s="10"/>
      <c r="H21" s="282" t="s">
        <v>463</v>
      </c>
      <c r="I21" s="10" t="s">
        <v>680</v>
      </c>
      <c r="J21" s="10"/>
      <c r="K21" s="10"/>
      <c r="L21" s="10"/>
      <c r="M21" s="6"/>
    </row>
    <row r="22" spans="1:13" ht="12.75">
      <c r="A22" s="446"/>
      <c r="B22" s="441">
        <v>12</v>
      </c>
      <c r="C22" s="10" t="s">
        <v>543</v>
      </c>
      <c r="D22" s="10"/>
      <c r="E22" s="10"/>
      <c r="F22" s="10"/>
      <c r="G22" s="10"/>
      <c r="H22" s="282"/>
      <c r="I22" s="447" t="s">
        <v>679</v>
      </c>
      <c r="J22" s="448"/>
      <c r="K22" s="448"/>
      <c r="L22" s="10"/>
      <c r="M22" s="6"/>
    </row>
    <row r="23" spans="1:13" ht="12.75">
      <c r="A23" s="446"/>
      <c r="B23" s="441">
        <v>13</v>
      </c>
      <c r="C23" s="10" t="s">
        <v>544</v>
      </c>
      <c r="D23" s="10"/>
      <c r="E23" s="10"/>
      <c r="F23" s="10"/>
      <c r="G23" s="10"/>
      <c r="H23" s="282"/>
      <c r="I23" s="449" t="s">
        <v>503</v>
      </c>
      <c r="J23" s="450"/>
      <c r="K23" s="450"/>
      <c r="L23" s="10"/>
      <c r="M23" s="6"/>
    </row>
    <row r="24" spans="1:13" ht="12.75">
      <c r="A24" s="446"/>
      <c r="B24" s="441">
        <v>14</v>
      </c>
      <c r="C24" s="10" t="s">
        <v>545</v>
      </c>
      <c r="D24" s="10"/>
      <c r="E24" s="10"/>
      <c r="F24" s="10"/>
      <c r="G24" s="10"/>
      <c r="H24" s="10"/>
      <c r="I24" s="451" t="s">
        <v>518</v>
      </c>
      <c r="J24" s="451"/>
      <c r="K24" s="451"/>
      <c r="L24" s="10"/>
      <c r="M24" s="6"/>
    </row>
    <row r="25" spans="1:13" ht="12.75">
      <c r="A25" s="452" t="s">
        <v>526</v>
      </c>
      <c r="B25" s="441">
        <v>15</v>
      </c>
      <c r="C25" s="10" t="s">
        <v>105</v>
      </c>
      <c r="D25" s="10"/>
      <c r="E25" s="10"/>
      <c r="F25" s="10"/>
      <c r="G25" s="10"/>
      <c r="H25" s="282" t="s">
        <v>464</v>
      </c>
      <c r="I25" s="10" t="s">
        <v>682</v>
      </c>
      <c r="J25" s="10"/>
      <c r="K25" s="10"/>
      <c r="L25" s="10"/>
      <c r="M25" s="6"/>
    </row>
    <row r="26" spans="1:13" ht="12.75">
      <c r="A26" s="453" t="s">
        <v>527</v>
      </c>
      <c r="B26" s="441">
        <v>16</v>
      </c>
      <c r="C26" s="10" t="s">
        <v>546</v>
      </c>
      <c r="D26" s="10"/>
      <c r="E26" s="10"/>
      <c r="F26" s="10"/>
      <c r="G26" s="10"/>
      <c r="H26" s="282"/>
      <c r="I26" s="10" t="s">
        <v>548</v>
      </c>
      <c r="J26" s="10"/>
      <c r="K26" s="10"/>
      <c r="L26" s="10"/>
      <c r="M26" s="6"/>
    </row>
    <row r="27" spans="1:13" ht="12.75">
      <c r="A27" s="453"/>
      <c r="B27" s="441">
        <v>17</v>
      </c>
      <c r="C27" s="10" t="s">
        <v>547</v>
      </c>
      <c r="D27" s="10"/>
      <c r="E27" s="10"/>
      <c r="F27" s="10"/>
      <c r="G27" s="10"/>
      <c r="H27" s="282" t="s">
        <v>655</v>
      </c>
      <c r="I27" s="10" t="s">
        <v>681</v>
      </c>
      <c r="J27" s="10"/>
      <c r="K27" s="10"/>
      <c r="L27" s="10"/>
      <c r="M27" s="6"/>
    </row>
    <row r="28" spans="1:13" ht="12.75">
      <c r="A28" s="454" t="s">
        <v>530</v>
      </c>
      <c r="B28" s="441">
        <v>18</v>
      </c>
      <c r="C28" s="10" t="s">
        <v>427</v>
      </c>
      <c r="D28" s="10"/>
      <c r="E28" s="10"/>
      <c r="F28" s="10"/>
      <c r="G28" s="10"/>
      <c r="H28" s="282" t="s">
        <v>670</v>
      </c>
      <c r="I28" s="10" t="s">
        <v>550</v>
      </c>
      <c r="J28" s="10"/>
      <c r="K28" s="10"/>
      <c r="L28" s="10"/>
      <c r="M28" s="6"/>
    </row>
    <row r="29" spans="1:13" ht="12.75">
      <c r="A29" s="10"/>
      <c r="B29" s="455" t="s">
        <v>531</v>
      </c>
      <c r="C29" s="10"/>
      <c r="D29" s="10"/>
      <c r="E29" s="10"/>
      <c r="F29" s="10"/>
      <c r="G29" s="10"/>
      <c r="H29" s="10"/>
      <c r="I29" s="456" t="s">
        <v>552</v>
      </c>
      <c r="J29" s="457"/>
      <c r="K29" s="457"/>
      <c r="L29" s="10"/>
      <c r="M29" s="6"/>
    </row>
    <row r="30" spans="1:13" ht="12.75">
      <c r="A30" s="458" t="s">
        <v>528</v>
      </c>
      <c r="B30" s="441" t="s">
        <v>463</v>
      </c>
      <c r="C30" s="10" t="s">
        <v>675</v>
      </c>
      <c r="D30" s="10"/>
      <c r="E30" s="10"/>
      <c r="F30" s="10"/>
      <c r="G30" s="10"/>
      <c r="H30" s="10"/>
      <c r="I30" s="459" t="s">
        <v>549</v>
      </c>
      <c r="J30" s="459"/>
      <c r="K30" s="459"/>
      <c r="L30" s="10"/>
      <c r="M30" s="6"/>
    </row>
    <row r="31" spans="1:13" ht="12.75">
      <c r="A31" s="458" t="s">
        <v>529</v>
      </c>
      <c r="B31" s="441" t="s">
        <v>464</v>
      </c>
      <c r="C31" s="10" t="s">
        <v>532</v>
      </c>
      <c r="D31" s="10"/>
      <c r="E31" s="10"/>
      <c r="F31" s="10"/>
      <c r="G31" s="10"/>
      <c r="H31" s="282" t="s">
        <v>671</v>
      </c>
      <c r="I31" s="460" t="s">
        <v>551</v>
      </c>
      <c r="J31" s="460"/>
      <c r="K31" s="460"/>
      <c r="L31" s="10"/>
      <c r="M31" s="6"/>
    </row>
    <row r="32" spans="1:13" ht="12.75">
      <c r="A32" s="461"/>
      <c r="B32" s="10"/>
      <c r="C32" s="10"/>
      <c r="D32" s="10"/>
      <c r="E32" s="10"/>
      <c r="F32" s="10"/>
      <c r="G32" s="10"/>
      <c r="H32" s="10"/>
      <c r="I32" s="10"/>
      <c r="J32" s="10"/>
      <c r="K32" s="10"/>
      <c r="L32" s="10"/>
      <c r="M32" s="6"/>
    </row>
    <row r="33" spans="1:13" ht="12.75">
      <c r="A33" s="462"/>
      <c r="L33" s="6"/>
      <c r="M33" s="6"/>
    </row>
  </sheetData>
  <sheetProtection/>
  <conditionalFormatting sqref="J9:J14">
    <cfRule type="expression" priority="1" dxfId="0" stopIfTrue="1">
      <formula>IF($G$8=J9,1,0)</formula>
    </cfRule>
  </conditionalFormatting>
  <hyperlinks>
    <hyperlink ref="E5" r:id="rId1" display="xxx.xxx@xxx.xx"/>
  </hyperlinks>
  <printOptions headings="1"/>
  <pageMargins left="0.24" right="0.19" top="0.27" bottom="0.18" header="0.17" footer="0.16"/>
  <pageSetup horizontalDpi="600" verticalDpi="600" orientation="landscape" paperSize="9" scale="75" r:id="rId3"/>
  <headerFooter alignWithMargins="0">
    <oddFooter>&amp;L&amp;D   &amp;T&amp;C&amp;A&amp;R&amp;P / &amp;N</oddFooter>
  </headerFooter>
  <legacyDrawing r:id="rId2"/>
</worksheet>
</file>

<file path=xl/worksheets/sheet3.xml><?xml version="1.0" encoding="utf-8"?>
<worksheet xmlns="http://schemas.openxmlformats.org/spreadsheetml/2006/main" xmlns:r="http://schemas.openxmlformats.org/officeDocument/2006/relationships">
  <sheetPr codeName="Tabelle5">
    <tabColor indexed="12"/>
  </sheetPr>
  <dimension ref="A1:M89"/>
  <sheetViews>
    <sheetView zoomScale="85" zoomScaleNormal="85" workbookViewId="0" topLeftCell="A1">
      <selection activeCell="A4" sqref="A4"/>
    </sheetView>
  </sheetViews>
  <sheetFormatPr defaultColWidth="11.421875" defaultRowHeight="12.75"/>
  <cols>
    <col min="1" max="1" width="4.57421875" style="0" customWidth="1"/>
    <col min="2" max="2" width="57.140625" style="0" customWidth="1"/>
    <col min="3" max="4" width="12.421875" style="0" customWidth="1"/>
    <col min="5" max="5" width="8.140625" style="15" customWidth="1"/>
    <col min="6" max="7" width="12.421875" style="0" customWidth="1"/>
    <col min="8" max="8" width="8.140625" style="15" customWidth="1"/>
    <col min="9" max="10" width="12.421875" style="0" customWidth="1"/>
    <col min="11" max="11" width="8.140625" style="15" customWidth="1"/>
    <col min="12" max="12" width="21.421875" style="15" customWidth="1"/>
    <col min="13" max="13" width="1.421875" style="0" customWidth="1"/>
  </cols>
  <sheetData>
    <row r="1" spans="1:13" ht="5.25" customHeight="1">
      <c r="A1" s="10"/>
      <c r="B1" s="10"/>
      <c r="C1" s="10"/>
      <c r="D1" s="10"/>
      <c r="E1" s="16"/>
      <c r="F1" s="10"/>
      <c r="G1" s="10"/>
      <c r="H1" s="16"/>
      <c r="I1" s="10"/>
      <c r="J1" s="10"/>
      <c r="K1" s="16"/>
      <c r="L1" s="16"/>
      <c r="M1" s="10"/>
    </row>
    <row r="2" spans="1:13" s="8" customFormat="1" ht="17.25" customHeight="1">
      <c r="A2" s="17">
        <v>1</v>
      </c>
      <c r="B2" s="18" t="s">
        <v>554</v>
      </c>
      <c r="C2" s="19" t="s">
        <v>555</v>
      </c>
      <c r="D2" s="19"/>
      <c r="E2" s="20"/>
      <c r="F2" s="19"/>
      <c r="G2" s="19"/>
      <c r="H2" s="20"/>
      <c r="I2" s="21"/>
      <c r="J2" s="21" t="s">
        <v>556</v>
      </c>
      <c r="K2" s="463">
        <f>jahr</f>
        <v>2005</v>
      </c>
      <c r="L2" s="22"/>
      <c r="M2" s="19"/>
    </row>
    <row r="3" spans="1:13" s="8" customFormat="1" ht="13.5" customHeight="1">
      <c r="A3" s="23"/>
      <c r="B3" s="24" t="s">
        <v>462</v>
      </c>
      <c r="C3" s="23" t="s">
        <v>290</v>
      </c>
      <c r="D3" s="23" t="s">
        <v>291</v>
      </c>
      <c r="E3" s="25" t="s">
        <v>459</v>
      </c>
      <c r="F3" s="23" t="s">
        <v>460</v>
      </c>
      <c r="G3" s="23" t="s">
        <v>458</v>
      </c>
      <c r="H3" s="25" t="s">
        <v>471</v>
      </c>
      <c r="I3" s="23" t="s">
        <v>472</v>
      </c>
      <c r="J3" s="23" t="s">
        <v>473</v>
      </c>
      <c r="K3" s="26" t="s">
        <v>474</v>
      </c>
      <c r="L3" s="26" t="s">
        <v>475</v>
      </c>
      <c r="M3" s="19"/>
    </row>
    <row r="4" spans="1:13" ht="12.75">
      <c r="A4" s="10"/>
      <c r="B4" s="321" t="str">
        <f>Vr&amp;"  "</f>
        <v>Xxxxxxxxxxxx Vie  </v>
      </c>
      <c r="C4" s="728" t="s">
        <v>106</v>
      </c>
      <c r="D4" s="728"/>
      <c r="E4" s="27" t="s">
        <v>592</v>
      </c>
      <c r="F4" s="729" t="s">
        <v>557</v>
      </c>
      <c r="G4" s="729"/>
      <c r="H4" s="28" t="s">
        <v>592</v>
      </c>
      <c r="I4" s="730" t="s">
        <v>558</v>
      </c>
      <c r="J4" s="730"/>
      <c r="K4" s="29" t="s">
        <v>592</v>
      </c>
      <c r="L4" s="322" t="s">
        <v>559</v>
      </c>
      <c r="M4" s="10"/>
    </row>
    <row r="5" spans="1:13" ht="14.25">
      <c r="A5" s="10"/>
      <c r="B5" s="10"/>
      <c r="C5" s="30" t="s">
        <v>107</v>
      </c>
      <c r="D5" s="30" t="s">
        <v>108</v>
      </c>
      <c r="E5" s="31"/>
      <c r="F5" s="32" t="s">
        <v>107</v>
      </c>
      <c r="G5" s="32" t="s">
        <v>108</v>
      </c>
      <c r="H5" s="33"/>
      <c r="I5" s="34" t="s">
        <v>107</v>
      </c>
      <c r="J5" s="34" t="s">
        <v>108</v>
      </c>
      <c r="K5" s="35"/>
      <c r="L5" s="470" t="s">
        <v>605</v>
      </c>
      <c r="M5" s="10"/>
    </row>
    <row r="6" spans="1:13" ht="12.75">
      <c r="A6" s="36">
        <v>1</v>
      </c>
      <c r="B6" s="323" t="s">
        <v>111</v>
      </c>
      <c r="C6" s="37">
        <f aca="true" t="shared" si="0" ref="C6:D10">F6+I6</f>
        <v>0</v>
      </c>
      <c r="D6" s="37">
        <f t="shared" si="0"/>
        <v>0</v>
      </c>
      <c r="E6" s="38" t="str">
        <f>IF(D6&lt;&gt;0,(C6-D6)*100/D6," ")</f>
        <v> </v>
      </c>
      <c r="F6" s="39"/>
      <c r="G6" s="39"/>
      <c r="H6" s="40" t="str">
        <f>IF(G6&lt;&gt;0,(F6-G6)*100/G6," ")</f>
        <v> </v>
      </c>
      <c r="I6" s="41"/>
      <c r="J6" s="41"/>
      <c r="K6" s="42" t="str">
        <f>IF(J6&lt;&gt;0,(I6-J6)*100/J6," ")</f>
        <v> </v>
      </c>
      <c r="L6" s="10"/>
      <c r="M6" s="10"/>
    </row>
    <row r="7" spans="1:13" ht="12.75">
      <c r="A7" s="36">
        <v>2</v>
      </c>
      <c r="B7" s="324" t="s">
        <v>577</v>
      </c>
      <c r="C7" s="37">
        <f t="shared" si="0"/>
        <v>0</v>
      </c>
      <c r="D7" s="37">
        <f t="shared" si="0"/>
        <v>0</v>
      </c>
      <c r="E7" s="38" t="str">
        <f>IF(D7&lt;&gt;0,(C7-D7)*100/D7," ")</f>
        <v> </v>
      </c>
      <c r="F7" s="39"/>
      <c r="G7" s="39"/>
      <c r="H7" s="40" t="str">
        <f>IF(G7&lt;&gt;0,(F7-G7)*100/G7," ")</f>
        <v> </v>
      </c>
      <c r="I7" s="41"/>
      <c r="J7" s="41"/>
      <c r="K7" s="42" t="str">
        <f>IF(J7&lt;&gt;0,(I7-J7)*100/J7," ")</f>
        <v> </v>
      </c>
      <c r="L7" s="10"/>
      <c r="M7" s="10"/>
    </row>
    <row r="8" spans="1:13" ht="12.75">
      <c r="A8" s="36">
        <v>3</v>
      </c>
      <c r="B8" s="325" t="s">
        <v>561</v>
      </c>
      <c r="C8" s="37">
        <f t="shared" si="0"/>
        <v>0</v>
      </c>
      <c r="D8" s="37">
        <f t="shared" si="0"/>
        <v>0</v>
      </c>
      <c r="E8" s="38" t="str">
        <f>IF(D8&lt;&gt;0,(C8-D8)*100/D8," ")</f>
        <v> </v>
      </c>
      <c r="F8" s="44">
        <f>F$6-F$7</f>
        <v>0</v>
      </c>
      <c r="G8" s="44">
        <f>G$6-G$7</f>
        <v>0</v>
      </c>
      <c r="H8" s="40" t="str">
        <f>IF(G8&lt;&gt;0,(F8-G8)*100/G8," ")</f>
        <v> </v>
      </c>
      <c r="I8" s="45">
        <f>I$6-I$7</f>
        <v>0</v>
      </c>
      <c r="J8" s="45">
        <f>J$6-J$7</f>
        <v>0</v>
      </c>
      <c r="K8" s="42" t="str">
        <f>IF(J8&lt;&gt;0,(I8-J8)*100/J8," ")</f>
        <v> </v>
      </c>
      <c r="L8" s="46"/>
      <c r="M8" s="10"/>
    </row>
    <row r="9" spans="1:13" ht="12.75">
      <c r="A9" s="36">
        <v>4</v>
      </c>
      <c r="B9" s="324" t="s">
        <v>560</v>
      </c>
      <c r="C9" s="37">
        <f t="shared" si="0"/>
        <v>0</v>
      </c>
      <c r="D9" s="37">
        <f t="shared" si="0"/>
        <v>0</v>
      </c>
      <c r="E9" s="38" t="str">
        <f>IF(D9&lt;&gt;0,(C9-D9)*100/D9," ")</f>
        <v> </v>
      </c>
      <c r="F9" s="47"/>
      <c r="G9" s="47"/>
      <c r="H9" s="40" t="str">
        <f>IF(G9&lt;&gt;0,(F9-G9)*100/G9," ")</f>
        <v> </v>
      </c>
      <c r="I9" s="41"/>
      <c r="J9" s="41"/>
      <c r="K9" s="42" t="str">
        <f>IF(J9&lt;&gt;0,(I9-J9)*100/J9," ")</f>
        <v> </v>
      </c>
      <c r="L9" s="10"/>
      <c r="M9" s="10"/>
    </row>
    <row r="10" spans="1:13" ht="12.75">
      <c r="A10" s="36">
        <v>5</v>
      </c>
      <c r="B10" s="125" t="s">
        <v>562</v>
      </c>
      <c r="C10" s="49">
        <f t="shared" si="0"/>
        <v>0</v>
      </c>
      <c r="D10" s="49">
        <f t="shared" si="0"/>
        <v>0</v>
      </c>
      <c r="E10" s="50" t="str">
        <f>IF(D10&lt;&gt;0,(C10-D10)*100/D10," ")</f>
        <v> </v>
      </c>
      <c r="F10" s="51">
        <f>F$8-F$9</f>
        <v>0</v>
      </c>
      <c r="G10" s="51">
        <f>G$8-G$9</f>
        <v>0</v>
      </c>
      <c r="H10" s="51" t="str">
        <f>IF(G10&lt;&gt;0,(F10-G10)*100/G10," ")</f>
        <v> </v>
      </c>
      <c r="I10" s="52">
        <f>I$8-I$9</f>
        <v>0</v>
      </c>
      <c r="J10" s="52">
        <f>J$8-J$9</f>
        <v>0</v>
      </c>
      <c r="K10" s="53" t="str">
        <f>IF(J10&lt;&gt;0,(I10-J10)*100/J10," ")</f>
        <v> </v>
      </c>
      <c r="L10" s="16"/>
      <c r="M10" s="10"/>
    </row>
    <row r="11" spans="1:13" ht="12.75">
      <c r="A11" s="36"/>
      <c r="B11" s="54"/>
      <c r="C11" s="54"/>
      <c r="D11" s="54"/>
      <c r="E11" s="54"/>
      <c r="F11" s="54"/>
      <c r="G11" s="54"/>
      <c r="H11" s="54"/>
      <c r="I11" s="54"/>
      <c r="J11" s="54"/>
      <c r="K11" s="54"/>
      <c r="L11" s="10"/>
      <c r="M11" s="10"/>
    </row>
    <row r="12" spans="1:13" ht="12.75">
      <c r="A12" s="36">
        <v>6</v>
      </c>
      <c r="B12" s="326" t="s">
        <v>563</v>
      </c>
      <c r="C12" s="56">
        <f>F12+I12</f>
        <v>0</v>
      </c>
      <c r="D12" s="56">
        <f>G12+J12</f>
        <v>0</v>
      </c>
      <c r="E12" s="57" t="str">
        <f>IF(D12&lt;&gt;0,(C12-D12)*100/D12," ")</f>
        <v> </v>
      </c>
      <c r="F12" s="58"/>
      <c r="G12" s="58"/>
      <c r="H12" s="59" t="str">
        <f>IF(G12&lt;&gt;0,(F12-G12)*100/G12," ")</f>
        <v> </v>
      </c>
      <c r="I12" s="60"/>
      <c r="J12" s="60"/>
      <c r="K12" s="61" t="str">
        <f>IF(J12&lt;&gt;0,(I12-J12)*100/J12," ")</f>
        <v> </v>
      </c>
      <c r="L12" s="10"/>
      <c r="M12" s="10"/>
    </row>
    <row r="13" spans="1:13" ht="12.75">
      <c r="A13" s="36"/>
      <c r="B13" s="327"/>
      <c r="C13" s="62"/>
      <c r="D13" s="62"/>
      <c r="E13" s="62"/>
      <c r="F13" s="62"/>
      <c r="G13" s="62"/>
      <c r="H13" s="62"/>
      <c r="I13" s="62"/>
      <c r="J13" s="62"/>
      <c r="K13" s="62"/>
      <c r="L13" s="10"/>
      <c r="M13" s="10"/>
    </row>
    <row r="14" spans="1:13" ht="12.75">
      <c r="A14" s="36">
        <v>7</v>
      </c>
      <c r="B14" s="324" t="s">
        <v>569</v>
      </c>
      <c r="C14" s="37">
        <f aca="true" t="shared" si="1" ref="C14:D20">F14+I14</f>
        <v>0</v>
      </c>
      <c r="D14" s="37">
        <f t="shared" si="1"/>
        <v>0</v>
      </c>
      <c r="E14" s="38" t="str">
        <f aca="true" t="shared" si="2" ref="E14:E20">IF(D14&lt;&gt;0,(C14-D14)*100/D14," ")</f>
        <v> </v>
      </c>
      <c r="F14" s="47"/>
      <c r="G14" s="47"/>
      <c r="H14" s="40" t="str">
        <f aca="true" t="shared" si="3" ref="H14:H20">IF(G14&lt;&gt;0,(F14-G14)*100/G14," ")</f>
        <v> </v>
      </c>
      <c r="I14" s="41"/>
      <c r="J14" s="41"/>
      <c r="K14" s="42" t="str">
        <f aca="true" t="shared" si="4" ref="K14:K20">IF(J14&lt;&gt;0,(I14-J14)*100/J14," ")</f>
        <v> </v>
      </c>
      <c r="L14" s="10"/>
      <c r="M14" s="10"/>
    </row>
    <row r="15" spans="1:13" ht="12.75">
      <c r="A15" s="36">
        <v>8</v>
      </c>
      <c r="B15" s="324" t="s">
        <v>112</v>
      </c>
      <c r="C15" s="37">
        <f t="shared" si="1"/>
        <v>0</v>
      </c>
      <c r="D15" s="37">
        <f t="shared" si="1"/>
        <v>0</v>
      </c>
      <c r="E15" s="38" t="str">
        <f t="shared" si="2"/>
        <v> </v>
      </c>
      <c r="F15" s="47"/>
      <c r="G15" s="47"/>
      <c r="H15" s="64" t="str">
        <f t="shared" si="3"/>
        <v> </v>
      </c>
      <c r="I15" s="41"/>
      <c r="J15" s="41"/>
      <c r="K15" s="65" t="str">
        <f t="shared" si="4"/>
        <v> </v>
      </c>
      <c r="L15" s="10"/>
      <c r="M15" s="10"/>
    </row>
    <row r="16" spans="1:13" ht="12.75">
      <c r="A16" s="36">
        <v>9</v>
      </c>
      <c r="B16" s="324" t="s">
        <v>564</v>
      </c>
      <c r="C16" s="37">
        <f t="shared" si="1"/>
        <v>0</v>
      </c>
      <c r="D16" s="37">
        <f t="shared" si="1"/>
        <v>0</v>
      </c>
      <c r="E16" s="38" t="str">
        <f t="shared" si="2"/>
        <v> </v>
      </c>
      <c r="F16" s="47"/>
      <c r="G16" s="47"/>
      <c r="H16" s="64" t="str">
        <f t="shared" si="3"/>
        <v> </v>
      </c>
      <c r="I16" s="41"/>
      <c r="J16" s="41"/>
      <c r="K16" s="65" t="str">
        <f t="shared" si="4"/>
        <v> </v>
      </c>
      <c r="L16" s="10"/>
      <c r="M16" s="10"/>
    </row>
    <row r="17" spans="1:13" ht="12.75">
      <c r="A17" s="36">
        <v>10</v>
      </c>
      <c r="B17" s="328" t="s">
        <v>571</v>
      </c>
      <c r="C17" s="37">
        <f t="shared" si="1"/>
        <v>0</v>
      </c>
      <c r="D17" s="37">
        <f t="shared" si="1"/>
        <v>0</v>
      </c>
      <c r="E17" s="38" t="str">
        <f t="shared" si="2"/>
        <v> </v>
      </c>
      <c r="F17" s="66">
        <f>F$14+F$15+F$16</f>
        <v>0</v>
      </c>
      <c r="G17" s="66">
        <f>G$14+G$15+G$16</f>
        <v>0</v>
      </c>
      <c r="H17" s="40" t="str">
        <f t="shared" si="3"/>
        <v> </v>
      </c>
      <c r="I17" s="45">
        <f>I$14+I$15+I$16</f>
        <v>0</v>
      </c>
      <c r="J17" s="45">
        <f>J$14+J$15+J$16</f>
        <v>0</v>
      </c>
      <c r="K17" s="42" t="str">
        <f t="shared" si="4"/>
        <v> </v>
      </c>
      <c r="L17" s="46"/>
      <c r="M17" s="10"/>
    </row>
    <row r="18" spans="1:13" ht="12.75">
      <c r="A18" s="36">
        <v>11</v>
      </c>
      <c r="B18" s="324" t="s">
        <v>565</v>
      </c>
      <c r="C18" s="37">
        <f t="shared" si="1"/>
        <v>0</v>
      </c>
      <c r="D18" s="37">
        <f t="shared" si="1"/>
        <v>0</v>
      </c>
      <c r="E18" s="38" t="str">
        <f t="shared" si="2"/>
        <v> </v>
      </c>
      <c r="F18" s="47"/>
      <c r="G18" s="47"/>
      <c r="H18" s="64" t="str">
        <f t="shared" si="3"/>
        <v> </v>
      </c>
      <c r="I18" s="41"/>
      <c r="J18" s="41"/>
      <c r="K18" s="65" t="str">
        <f t="shared" si="4"/>
        <v> </v>
      </c>
      <c r="L18" s="10"/>
      <c r="M18" s="10"/>
    </row>
    <row r="19" spans="1:13" ht="12.75">
      <c r="A19" s="36">
        <v>12</v>
      </c>
      <c r="B19" s="324" t="s">
        <v>570</v>
      </c>
      <c r="C19" s="37">
        <f t="shared" si="1"/>
        <v>0</v>
      </c>
      <c r="D19" s="37">
        <f t="shared" si="1"/>
        <v>0</v>
      </c>
      <c r="E19" s="38" t="str">
        <f t="shared" si="2"/>
        <v> </v>
      </c>
      <c r="F19" s="47"/>
      <c r="G19" s="47"/>
      <c r="H19" s="64" t="str">
        <f t="shared" si="3"/>
        <v> </v>
      </c>
      <c r="I19" s="41"/>
      <c r="J19" s="41"/>
      <c r="K19" s="65" t="str">
        <f t="shared" si="4"/>
        <v> </v>
      </c>
      <c r="L19" s="10"/>
      <c r="M19" s="10"/>
    </row>
    <row r="20" spans="1:13" ht="38.25">
      <c r="A20" s="67">
        <v>13</v>
      </c>
      <c r="B20" s="329" t="s">
        <v>572</v>
      </c>
      <c r="C20" s="49">
        <f t="shared" si="1"/>
        <v>0</v>
      </c>
      <c r="D20" s="49">
        <f t="shared" si="1"/>
        <v>0</v>
      </c>
      <c r="E20" s="50" t="str">
        <f t="shared" si="2"/>
        <v> </v>
      </c>
      <c r="F20" s="51">
        <f>F$17+F$18-F$19</f>
        <v>0</v>
      </c>
      <c r="G20" s="51">
        <f>G$17+G$18-G$19</f>
        <v>0</v>
      </c>
      <c r="H20" s="69" t="str">
        <f t="shared" si="3"/>
        <v> </v>
      </c>
      <c r="I20" s="52">
        <f>I$17+I$18-I$19</f>
        <v>0</v>
      </c>
      <c r="J20" s="52">
        <f>J$17+J$18-J$19</f>
        <v>0</v>
      </c>
      <c r="K20" s="53" t="str">
        <f t="shared" si="4"/>
        <v> </v>
      </c>
      <c r="L20" s="10"/>
      <c r="M20" s="10"/>
    </row>
    <row r="21" spans="1:13" ht="12.75">
      <c r="A21" s="36"/>
      <c r="B21" s="330"/>
      <c r="C21" s="62"/>
      <c r="D21" s="62"/>
      <c r="E21" s="62"/>
      <c r="F21" s="62"/>
      <c r="G21" s="62"/>
      <c r="H21" s="62"/>
      <c r="I21" s="62"/>
      <c r="J21" s="62"/>
      <c r="K21" s="62"/>
      <c r="L21" s="10"/>
      <c r="M21" s="10"/>
    </row>
    <row r="22" spans="1:13" ht="14.25">
      <c r="A22" s="36">
        <v>14</v>
      </c>
      <c r="B22" s="331" t="s">
        <v>566</v>
      </c>
      <c r="C22" s="37">
        <f aca="true" t="shared" si="5" ref="C22:D27">F22+I22</f>
        <v>0</v>
      </c>
      <c r="D22" s="37">
        <f t="shared" si="5"/>
        <v>0</v>
      </c>
      <c r="E22" s="38" t="str">
        <f aca="true" t="shared" si="6" ref="E22:E27">IF(D22&lt;&gt;0,(C22-D22)*100/D22," ")</f>
        <v> </v>
      </c>
      <c r="F22" s="47"/>
      <c r="G22" s="47"/>
      <c r="H22" s="40" t="str">
        <f aca="true" t="shared" si="7" ref="H22:H27">IF(G22&lt;&gt;0,(F22-G22)*100/G22," ")</f>
        <v> </v>
      </c>
      <c r="I22" s="41"/>
      <c r="J22" s="41"/>
      <c r="K22" s="42" t="str">
        <f aca="true" t="shared" si="8" ref="K22:K27">IF(J22&lt;&gt;0,(I22-J22)*100/J22," ")</f>
        <v> </v>
      </c>
      <c r="L22" s="10"/>
      <c r="M22" s="10"/>
    </row>
    <row r="23" spans="1:13" ht="12.75">
      <c r="A23" s="36">
        <v>15</v>
      </c>
      <c r="B23" s="324" t="s">
        <v>567</v>
      </c>
      <c r="C23" s="37">
        <f t="shared" si="5"/>
        <v>0</v>
      </c>
      <c r="D23" s="37">
        <f t="shared" si="5"/>
        <v>0</v>
      </c>
      <c r="E23" s="70" t="str">
        <f t="shared" si="6"/>
        <v> </v>
      </c>
      <c r="F23" s="47"/>
      <c r="G23" s="47"/>
      <c r="H23" s="64" t="str">
        <f t="shared" si="7"/>
        <v> </v>
      </c>
      <c r="I23" s="41"/>
      <c r="J23" s="41"/>
      <c r="K23" s="65" t="str">
        <f t="shared" si="8"/>
        <v> </v>
      </c>
      <c r="L23" s="10"/>
      <c r="M23" s="10"/>
    </row>
    <row r="24" spans="1:13" ht="25.5">
      <c r="A24" s="67">
        <v>16</v>
      </c>
      <c r="B24" s="335" t="s">
        <v>568</v>
      </c>
      <c r="C24" s="37">
        <f t="shared" si="5"/>
        <v>0</v>
      </c>
      <c r="D24" s="37">
        <f t="shared" si="5"/>
        <v>0</v>
      </c>
      <c r="E24" s="38" t="str">
        <f t="shared" si="6"/>
        <v> </v>
      </c>
      <c r="F24" s="47"/>
      <c r="G24" s="47"/>
      <c r="H24" s="40" t="str">
        <f t="shared" si="7"/>
        <v> </v>
      </c>
      <c r="I24" s="41"/>
      <c r="J24" s="41"/>
      <c r="K24" s="42" t="str">
        <f t="shared" si="8"/>
        <v> </v>
      </c>
      <c r="L24" s="10"/>
      <c r="M24" s="10"/>
    </row>
    <row r="25" spans="1:13" ht="12.75">
      <c r="A25" s="36">
        <v>17</v>
      </c>
      <c r="B25" s="324" t="s">
        <v>573</v>
      </c>
      <c r="C25" s="37">
        <f t="shared" si="5"/>
        <v>0</v>
      </c>
      <c r="D25" s="37">
        <f t="shared" si="5"/>
        <v>0</v>
      </c>
      <c r="E25" s="70" t="str">
        <f t="shared" si="6"/>
        <v> </v>
      </c>
      <c r="F25" s="47"/>
      <c r="G25" s="47"/>
      <c r="H25" s="64" t="str">
        <f t="shared" si="7"/>
        <v> </v>
      </c>
      <c r="I25" s="41"/>
      <c r="J25" s="41"/>
      <c r="K25" s="65" t="str">
        <f t="shared" si="8"/>
        <v> </v>
      </c>
      <c r="L25" s="10"/>
      <c r="M25" s="10"/>
    </row>
    <row r="26" spans="1:13" ht="12.75">
      <c r="A26" s="36">
        <v>18</v>
      </c>
      <c r="B26" s="324" t="s">
        <v>574</v>
      </c>
      <c r="C26" s="37">
        <f t="shared" si="5"/>
        <v>0</v>
      </c>
      <c r="D26" s="37">
        <f t="shared" si="5"/>
        <v>0</v>
      </c>
      <c r="E26" s="70" t="str">
        <f t="shared" si="6"/>
        <v> </v>
      </c>
      <c r="F26" s="47"/>
      <c r="G26" s="47"/>
      <c r="H26" s="64" t="str">
        <f t="shared" si="7"/>
        <v> </v>
      </c>
      <c r="I26" s="41"/>
      <c r="J26" s="41"/>
      <c r="K26" s="65" t="str">
        <f t="shared" si="8"/>
        <v> </v>
      </c>
      <c r="L26" s="10"/>
      <c r="M26" s="10"/>
    </row>
    <row r="27" spans="1:13" ht="38.25">
      <c r="A27" s="67">
        <v>19</v>
      </c>
      <c r="B27" s="68" t="s">
        <v>575</v>
      </c>
      <c r="C27" s="49">
        <f t="shared" si="5"/>
        <v>0</v>
      </c>
      <c r="D27" s="49">
        <f t="shared" si="5"/>
        <v>0</v>
      </c>
      <c r="E27" s="50" t="str">
        <f t="shared" si="6"/>
        <v> </v>
      </c>
      <c r="F27" s="51">
        <f>F$22+F$23+F$25+F$24-F$26</f>
        <v>0</v>
      </c>
      <c r="G27" s="51">
        <f>G$22+G$23+G$25+G$24-G$26</f>
        <v>0</v>
      </c>
      <c r="H27" s="69" t="str">
        <f t="shared" si="7"/>
        <v> </v>
      </c>
      <c r="I27" s="52">
        <f>I$22+I$23+I$25+I$24-I$26</f>
        <v>0</v>
      </c>
      <c r="J27" s="52">
        <f>J$22+J$23+J$25+J$24-J$26</f>
        <v>0</v>
      </c>
      <c r="K27" s="53" t="str">
        <f t="shared" si="8"/>
        <v> </v>
      </c>
      <c r="L27" s="10"/>
      <c r="M27" s="10"/>
    </row>
    <row r="28" spans="1:13" ht="12.75">
      <c r="A28" s="36"/>
      <c r="B28" s="62"/>
      <c r="C28" s="62"/>
      <c r="D28" s="62"/>
      <c r="E28" s="62"/>
      <c r="F28" s="62"/>
      <c r="G28" s="62"/>
      <c r="H28" s="62"/>
      <c r="I28" s="62"/>
      <c r="J28" s="62"/>
      <c r="K28" s="62"/>
      <c r="L28" s="10"/>
      <c r="M28" s="10"/>
    </row>
    <row r="29" spans="1:13" ht="12.75">
      <c r="A29" s="36">
        <v>20</v>
      </c>
      <c r="B29" s="331" t="s">
        <v>113</v>
      </c>
      <c r="C29" s="37">
        <f>F29+I29</f>
        <v>0</v>
      </c>
      <c r="D29" s="37">
        <f>G29+J29</f>
        <v>0</v>
      </c>
      <c r="E29" s="38" t="str">
        <f>IF(D29&lt;&gt;0,(C29-D29)*100/D29," ")</f>
        <v> </v>
      </c>
      <c r="F29" s="39"/>
      <c r="G29" s="39"/>
      <c r="H29" s="40" t="str">
        <f>IF(G29&lt;&gt;0,(F29-G29)*100/G29," ")</f>
        <v> </v>
      </c>
      <c r="I29" s="41"/>
      <c r="J29" s="41"/>
      <c r="K29" s="42" t="str">
        <f>IF(J29&lt;&gt;0,(I29-J29)*100/J29," ")</f>
        <v> </v>
      </c>
      <c r="L29" s="10"/>
      <c r="M29" s="10"/>
    </row>
    <row r="30" spans="1:13" ht="12.75">
      <c r="A30" s="36">
        <v>21</v>
      </c>
      <c r="B30" s="324" t="s">
        <v>576</v>
      </c>
      <c r="C30" s="37">
        <f>I30</f>
        <v>0</v>
      </c>
      <c r="D30" s="37">
        <f>J30</f>
        <v>0</v>
      </c>
      <c r="E30" s="70" t="str">
        <f>IF(D30&lt;&gt;0,(C30-D30)*100/D30," ")</f>
        <v> </v>
      </c>
      <c r="F30" s="71"/>
      <c r="G30" s="71"/>
      <c r="H30" s="64" t="str">
        <f>IF(G30&lt;&gt;0,(F30-G30)*100/G30," ")</f>
        <v> </v>
      </c>
      <c r="I30" s="41"/>
      <c r="J30" s="41"/>
      <c r="K30" s="65" t="str">
        <f>IF(J30&lt;&gt;0,(I30-J30)*100/J30," ")</f>
        <v> </v>
      </c>
      <c r="L30" s="10"/>
      <c r="M30" s="10"/>
    </row>
    <row r="31" spans="1:13" ht="12.75">
      <c r="A31" s="36">
        <v>22</v>
      </c>
      <c r="B31" s="324" t="s">
        <v>578</v>
      </c>
      <c r="C31" s="37">
        <f>F31+I31</f>
        <v>0</v>
      </c>
      <c r="D31" s="37">
        <f>G31+J31</f>
        <v>0</v>
      </c>
      <c r="E31" s="70" t="str">
        <f>IF(D31&lt;&gt;0,(C31-D31)*100/D31," ")</f>
        <v> </v>
      </c>
      <c r="F31" s="39"/>
      <c r="G31" s="39"/>
      <c r="H31" s="64" t="str">
        <f>IF(G31&lt;&gt;0,(F31-G31)*100/G31," ")</f>
        <v> </v>
      </c>
      <c r="I31" s="41"/>
      <c r="J31" s="41"/>
      <c r="K31" s="65" t="str">
        <f>IF(J31&lt;&gt;0,(I31-J31)*100/J31," ")</f>
        <v> </v>
      </c>
      <c r="L31" s="10"/>
      <c r="M31" s="10"/>
    </row>
    <row r="32" spans="1:13" ht="25.5">
      <c r="A32" s="67">
        <v>23</v>
      </c>
      <c r="B32" s="68" t="s">
        <v>579</v>
      </c>
      <c r="C32" s="49">
        <f>F32+I32</f>
        <v>0</v>
      </c>
      <c r="D32" s="49">
        <f>G32+J32</f>
        <v>0</v>
      </c>
      <c r="E32" s="50" t="str">
        <f>IF(D32&lt;&gt;0,(C32-D32)*100/D32," ")</f>
        <v> </v>
      </c>
      <c r="F32" s="72">
        <f>F$29+F$31</f>
        <v>0</v>
      </c>
      <c r="G32" s="72">
        <f>G$29+G$31</f>
        <v>0</v>
      </c>
      <c r="H32" s="69" t="str">
        <f>IF(G32&lt;&gt;0,(F32-G32)*100/G32," ")</f>
        <v> </v>
      </c>
      <c r="I32" s="52">
        <f>I$29-I$30+I$31</f>
        <v>0</v>
      </c>
      <c r="J32" s="52">
        <f>J$29-J$30+J$31</f>
        <v>0</v>
      </c>
      <c r="K32" s="53" t="str">
        <f>IF(J32&lt;&gt;0,(I32-J32)*100/J32," ")</f>
        <v> </v>
      </c>
      <c r="L32" s="10"/>
      <c r="M32" s="10"/>
    </row>
    <row r="33" spans="1:13" ht="12.75">
      <c r="A33" s="36"/>
      <c r="B33" s="330"/>
      <c r="C33" s="54"/>
      <c r="D33" s="54"/>
      <c r="E33" s="54"/>
      <c r="F33" s="54"/>
      <c r="G33" s="54"/>
      <c r="H33" s="54"/>
      <c r="I33" s="54"/>
      <c r="J33" s="54"/>
      <c r="K33" s="54"/>
      <c r="L33" s="10"/>
      <c r="M33" s="10"/>
    </row>
    <row r="34" spans="1:13" ht="12.75">
      <c r="A34" s="36">
        <v>24</v>
      </c>
      <c r="B34" s="326" t="s">
        <v>580</v>
      </c>
      <c r="C34" s="56">
        <f>F34+I34</f>
        <v>0</v>
      </c>
      <c r="D34" s="56">
        <f>G34+J34</f>
        <v>0</v>
      </c>
      <c r="E34" s="57" t="str">
        <f aca="true" t="shared" si="9" ref="E34:E41">IF(D34&lt;&gt;0,(C34-D34)*100/D34," ")</f>
        <v> </v>
      </c>
      <c r="F34" s="58"/>
      <c r="G34" s="58"/>
      <c r="H34" s="59" t="str">
        <f aca="true" t="shared" si="10" ref="H34:H41">IF(G34&lt;&gt;0,(F34-G34)*100/G34," ")</f>
        <v> </v>
      </c>
      <c r="I34" s="60"/>
      <c r="J34" s="60"/>
      <c r="K34" s="61" t="str">
        <f aca="true" t="shared" si="11" ref="K34:K41">IF(J34&lt;&gt;0,(I34-J34)*100/J34," ")</f>
        <v> </v>
      </c>
      <c r="L34" s="10"/>
      <c r="M34" s="10"/>
    </row>
    <row r="35" spans="1:13" ht="12.75">
      <c r="A35" s="36"/>
      <c r="B35" s="330"/>
      <c r="C35" s="62"/>
      <c r="D35" s="62"/>
      <c r="E35" s="62" t="str">
        <f t="shared" si="9"/>
        <v> </v>
      </c>
      <c r="F35" s="62"/>
      <c r="G35" s="62"/>
      <c r="H35" s="62" t="str">
        <f t="shared" si="10"/>
        <v> </v>
      </c>
      <c r="I35" s="62"/>
      <c r="J35" s="62"/>
      <c r="K35" s="62" t="str">
        <f t="shared" si="11"/>
        <v> </v>
      </c>
      <c r="L35" s="10"/>
      <c r="M35" s="10"/>
    </row>
    <row r="36" spans="1:13" ht="14.25">
      <c r="A36" s="36">
        <v>25</v>
      </c>
      <c r="B36" s="141" t="s">
        <v>581</v>
      </c>
      <c r="C36" s="37">
        <f aca="true" t="shared" si="12" ref="C36:D41">F36+I36</f>
        <v>0</v>
      </c>
      <c r="D36" s="37">
        <f t="shared" si="12"/>
        <v>0</v>
      </c>
      <c r="E36" s="38" t="str">
        <f t="shared" si="9"/>
        <v> </v>
      </c>
      <c r="F36" s="47"/>
      <c r="G36" s="47"/>
      <c r="H36" s="40" t="str">
        <f t="shared" si="10"/>
        <v> </v>
      </c>
      <c r="I36" s="71"/>
      <c r="J36" s="71"/>
      <c r="K36" s="42" t="str">
        <f t="shared" si="11"/>
        <v> </v>
      </c>
      <c r="L36" s="46"/>
      <c r="M36" s="10"/>
    </row>
    <row r="37" spans="1:13" ht="14.25">
      <c r="A37" s="36">
        <v>26</v>
      </c>
      <c r="B37" s="332" t="s">
        <v>657</v>
      </c>
      <c r="C37" s="37">
        <f t="shared" si="12"/>
        <v>0</v>
      </c>
      <c r="D37" s="37">
        <f t="shared" si="12"/>
        <v>0</v>
      </c>
      <c r="E37" s="38" t="str">
        <f t="shared" si="9"/>
        <v> </v>
      </c>
      <c r="F37" s="47"/>
      <c r="G37" s="47"/>
      <c r="H37" s="40" t="str">
        <f t="shared" si="10"/>
        <v> </v>
      </c>
      <c r="I37" s="41"/>
      <c r="J37" s="41"/>
      <c r="K37" s="42" t="str">
        <f t="shared" si="11"/>
        <v> </v>
      </c>
      <c r="L37" s="10"/>
      <c r="M37" s="10"/>
    </row>
    <row r="38" spans="1:13" ht="14.25">
      <c r="A38" s="67">
        <v>27</v>
      </c>
      <c r="B38" s="324" t="s">
        <v>590</v>
      </c>
      <c r="C38" s="37">
        <f t="shared" si="12"/>
        <v>0</v>
      </c>
      <c r="D38" s="37">
        <f t="shared" si="12"/>
        <v>0</v>
      </c>
      <c r="E38" s="70" t="str">
        <f t="shared" si="9"/>
        <v> </v>
      </c>
      <c r="F38" s="66">
        <f>F$39+F$40</f>
        <v>0</v>
      </c>
      <c r="G38" s="66">
        <f>G$39+G$40</f>
        <v>0</v>
      </c>
      <c r="H38" s="40" t="str">
        <f t="shared" si="10"/>
        <v> </v>
      </c>
      <c r="I38" s="45">
        <f>I$39+I$40</f>
        <v>0</v>
      </c>
      <c r="J38" s="45">
        <f>J$39+J$40</f>
        <v>0</v>
      </c>
      <c r="K38" s="65" t="str">
        <f t="shared" si="11"/>
        <v> </v>
      </c>
      <c r="L38" s="10"/>
      <c r="M38" s="10"/>
    </row>
    <row r="39" spans="1:13" ht="14.25">
      <c r="A39" s="67">
        <v>28</v>
      </c>
      <c r="B39" s="333" t="s">
        <v>582</v>
      </c>
      <c r="C39" s="37">
        <f t="shared" si="12"/>
        <v>0</v>
      </c>
      <c r="D39" s="37">
        <f t="shared" si="12"/>
        <v>0</v>
      </c>
      <c r="E39" s="70" t="str">
        <f t="shared" si="9"/>
        <v> </v>
      </c>
      <c r="F39" s="47"/>
      <c r="G39" s="47"/>
      <c r="H39" s="40" t="str">
        <f t="shared" si="10"/>
        <v> </v>
      </c>
      <c r="I39" s="41"/>
      <c r="J39" s="41"/>
      <c r="K39" s="42" t="str">
        <f t="shared" si="11"/>
        <v> </v>
      </c>
      <c r="L39" s="46"/>
      <c r="M39" s="10"/>
    </row>
    <row r="40" spans="1:13" ht="12.75">
      <c r="A40" s="67">
        <v>29</v>
      </c>
      <c r="B40" s="334" t="s">
        <v>114</v>
      </c>
      <c r="C40" s="37">
        <f t="shared" si="12"/>
        <v>0</v>
      </c>
      <c r="D40" s="37">
        <f t="shared" si="12"/>
        <v>0</v>
      </c>
      <c r="E40" s="70" t="str">
        <f t="shared" si="9"/>
        <v> </v>
      </c>
      <c r="F40" s="47"/>
      <c r="G40" s="47"/>
      <c r="H40" s="64" t="str">
        <f t="shared" si="10"/>
        <v> </v>
      </c>
      <c r="I40" s="41"/>
      <c r="J40" s="41"/>
      <c r="K40" s="65" t="str">
        <f t="shared" si="11"/>
        <v> </v>
      </c>
      <c r="L40" s="10"/>
      <c r="M40" s="10"/>
    </row>
    <row r="41" spans="1:13" ht="25.5">
      <c r="A41" s="67">
        <v>30</v>
      </c>
      <c r="B41" s="68" t="s">
        <v>583</v>
      </c>
      <c r="C41" s="49">
        <f t="shared" si="12"/>
        <v>0</v>
      </c>
      <c r="D41" s="49">
        <f t="shared" si="12"/>
        <v>0</v>
      </c>
      <c r="E41" s="50" t="str">
        <f t="shared" si="9"/>
        <v> </v>
      </c>
      <c r="F41" s="51">
        <f>F$36+F$37-F$38+F$39+F$40</f>
        <v>0</v>
      </c>
      <c r="G41" s="51">
        <f>G$36+G$37-G$38+G$39+G$40</f>
        <v>0</v>
      </c>
      <c r="H41" s="69" t="str">
        <f t="shared" si="10"/>
        <v> </v>
      </c>
      <c r="I41" s="52">
        <f>I$37-I$38+I$39+I$40</f>
        <v>0</v>
      </c>
      <c r="J41" s="52">
        <f>J$37-J$38+J$39+J$40</f>
        <v>0</v>
      </c>
      <c r="K41" s="53" t="str">
        <f t="shared" si="11"/>
        <v> </v>
      </c>
      <c r="L41" s="10"/>
      <c r="M41" s="10"/>
    </row>
    <row r="42" spans="1:13" ht="12.75">
      <c r="A42" s="36"/>
      <c r="B42" s="330"/>
      <c r="C42" s="10"/>
      <c r="D42" s="10"/>
      <c r="E42" s="10"/>
      <c r="F42" s="10"/>
      <c r="G42" s="10"/>
      <c r="H42" s="10"/>
      <c r="I42" s="10"/>
      <c r="J42" s="10"/>
      <c r="K42" s="10"/>
      <c r="L42" s="10"/>
      <c r="M42" s="10"/>
    </row>
    <row r="43" spans="1:13" ht="18" customHeight="1" thickBot="1">
      <c r="A43" s="67">
        <v>31</v>
      </c>
      <c r="B43" s="336" t="s">
        <v>115</v>
      </c>
      <c r="C43" s="73">
        <f>F43+I43</f>
        <v>0</v>
      </c>
      <c r="D43" s="73">
        <f>G43+J43</f>
        <v>0</v>
      </c>
      <c r="E43" s="74" t="str">
        <f>IF(D43&lt;&gt;0,(C43-D43)*100/D43," ")</f>
        <v> </v>
      </c>
      <c r="F43" s="75">
        <f>+F$10+F$12-F$20-F$27-F$32-F$34-F$41</f>
        <v>0</v>
      </c>
      <c r="G43" s="75">
        <f>+G$10+G$12-G$20-G$27-G$32-G$34-G$41</f>
        <v>0</v>
      </c>
      <c r="H43" s="76" t="str">
        <f>IF(G43&lt;&gt;0,(F43-G43)*100/G43," ")</f>
        <v> </v>
      </c>
      <c r="I43" s="77">
        <f>+I$10+I$12-I$20-I$27-I$32-I$34-I$41</f>
        <v>0</v>
      </c>
      <c r="J43" s="77">
        <f>+J$10+J$12-J$20-J$27-J$32-J$34-J$41</f>
        <v>0</v>
      </c>
      <c r="K43" s="78" t="str">
        <f>IF(J43&lt;&gt;0,(I43-J43)*100/J43," ")</f>
        <v> </v>
      </c>
      <c r="L43" s="10"/>
      <c r="M43" s="10"/>
    </row>
    <row r="44" spans="1:13" ht="14.25">
      <c r="A44" s="36"/>
      <c r="B44" s="379" t="s">
        <v>584</v>
      </c>
      <c r="C44" s="10"/>
      <c r="D44" s="10"/>
      <c r="E44" s="16"/>
      <c r="F44" s="10"/>
      <c r="G44" s="10"/>
      <c r="H44" s="16"/>
      <c r="I44" s="10"/>
      <c r="J44" s="10"/>
      <c r="K44" s="16"/>
      <c r="L44" s="10"/>
      <c r="M44" s="10"/>
    </row>
    <row r="45" spans="1:13" ht="14.25">
      <c r="A45" s="36"/>
      <c r="B45" s="379" t="s">
        <v>585</v>
      </c>
      <c r="C45" s="10"/>
      <c r="D45" s="10"/>
      <c r="E45" s="16"/>
      <c r="F45" s="10"/>
      <c r="G45" s="10"/>
      <c r="H45" s="16"/>
      <c r="I45" s="10"/>
      <c r="J45" s="10"/>
      <c r="K45" s="16"/>
      <c r="L45" s="10"/>
      <c r="M45" s="10"/>
    </row>
    <row r="46" spans="1:13" ht="14.25">
      <c r="A46" s="36"/>
      <c r="B46" s="380" t="s">
        <v>586</v>
      </c>
      <c r="C46" s="10"/>
      <c r="D46" s="10"/>
      <c r="E46" s="16"/>
      <c r="F46" s="10"/>
      <c r="G46" s="10"/>
      <c r="H46" s="16"/>
      <c r="I46" s="10"/>
      <c r="J46" s="10"/>
      <c r="K46" s="16"/>
      <c r="L46" s="10"/>
      <c r="M46" s="10"/>
    </row>
    <row r="47" spans="1:13" ht="12.75">
      <c r="A47" s="36"/>
      <c r="B47" s="381" t="s">
        <v>587</v>
      </c>
      <c r="C47" s="10"/>
      <c r="D47" s="10"/>
      <c r="E47" s="16"/>
      <c r="F47" s="10"/>
      <c r="G47" s="10"/>
      <c r="H47" s="16"/>
      <c r="I47" s="10"/>
      <c r="J47" s="10"/>
      <c r="K47" s="16"/>
      <c r="L47" s="10"/>
      <c r="M47" s="10"/>
    </row>
    <row r="48" spans="1:13" ht="14.25">
      <c r="A48" s="36"/>
      <c r="B48" s="380" t="s">
        <v>588</v>
      </c>
      <c r="C48" s="10"/>
      <c r="D48" s="10"/>
      <c r="E48" s="16"/>
      <c r="F48" s="10"/>
      <c r="G48" s="10"/>
      <c r="H48" s="16"/>
      <c r="I48" s="10"/>
      <c r="J48" s="10"/>
      <c r="K48" s="16"/>
      <c r="L48" s="10"/>
      <c r="M48" s="10"/>
    </row>
    <row r="49" spans="1:13" ht="12.75">
      <c r="A49" s="36"/>
      <c r="B49" s="382" t="s">
        <v>589</v>
      </c>
      <c r="C49" s="10"/>
      <c r="D49" s="10"/>
      <c r="E49" s="16"/>
      <c r="F49" s="10"/>
      <c r="G49" s="10"/>
      <c r="H49" s="16"/>
      <c r="I49" s="10"/>
      <c r="J49" s="10"/>
      <c r="K49" s="16"/>
      <c r="L49" s="10"/>
      <c r="M49" s="10"/>
    </row>
    <row r="50" spans="1:13" ht="14.25">
      <c r="A50" s="36"/>
      <c r="B50" s="379" t="s">
        <v>591</v>
      </c>
      <c r="C50" s="10"/>
      <c r="D50" s="10"/>
      <c r="E50" s="16"/>
      <c r="F50" s="10"/>
      <c r="G50" s="10"/>
      <c r="H50" s="16"/>
      <c r="I50" s="10"/>
      <c r="J50" s="10"/>
      <c r="K50" s="16"/>
      <c r="L50" s="10"/>
      <c r="M50" s="10"/>
    </row>
    <row r="51" spans="1:13" ht="12.75">
      <c r="A51" s="36"/>
      <c r="C51" s="10"/>
      <c r="D51" s="10"/>
      <c r="E51" s="16"/>
      <c r="F51" s="10"/>
      <c r="G51" s="10"/>
      <c r="H51" s="16"/>
      <c r="I51" s="10"/>
      <c r="J51" s="10"/>
      <c r="K51" s="16"/>
      <c r="L51" s="10"/>
      <c r="M51" s="10"/>
    </row>
    <row r="52" spans="1:13" ht="12.75">
      <c r="A52" s="36"/>
      <c r="B52" s="62"/>
      <c r="C52" s="62"/>
      <c r="D52" s="62"/>
      <c r="E52" s="62"/>
      <c r="F52" s="62"/>
      <c r="G52" s="62"/>
      <c r="H52" s="62"/>
      <c r="I52" s="62"/>
      <c r="J52" s="62"/>
      <c r="K52" s="62"/>
      <c r="L52" s="10"/>
      <c r="M52" s="10"/>
    </row>
    <row r="53" spans="1:13" s="8" customFormat="1" ht="17.25" customHeight="1">
      <c r="A53" s="17">
        <v>2</v>
      </c>
      <c r="B53" s="18" t="s">
        <v>593</v>
      </c>
      <c r="C53" s="19" t="s">
        <v>555</v>
      </c>
      <c r="D53" s="19"/>
      <c r="E53" s="20"/>
      <c r="F53" s="19"/>
      <c r="G53" s="19"/>
      <c r="H53" s="20"/>
      <c r="I53" s="21"/>
      <c r="J53" s="21" t="s">
        <v>556</v>
      </c>
      <c r="K53" s="463">
        <f>jahr</f>
        <v>2005</v>
      </c>
      <c r="L53" s="22"/>
      <c r="M53" s="19"/>
    </row>
    <row r="54" spans="1:13" s="8" customFormat="1" ht="13.5" customHeight="1">
      <c r="A54" s="23"/>
      <c r="B54" s="24" t="s">
        <v>462</v>
      </c>
      <c r="C54" s="23" t="s">
        <v>290</v>
      </c>
      <c r="D54" s="23" t="s">
        <v>291</v>
      </c>
      <c r="E54" s="25" t="s">
        <v>459</v>
      </c>
      <c r="F54" s="23" t="s">
        <v>460</v>
      </c>
      <c r="G54" s="23" t="s">
        <v>458</v>
      </c>
      <c r="H54" s="25" t="s">
        <v>471</v>
      </c>
      <c r="I54" s="23" t="s">
        <v>472</v>
      </c>
      <c r="J54" s="23" t="s">
        <v>473</v>
      </c>
      <c r="K54" s="26" t="s">
        <v>474</v>
      </c>
      <c r="L54" s="22"/>
      <c r="M54" s="19"/>
    </row>
    <row r="55" spans="1:13" ht="12.75">
      <c r="A55" s="36"/>
      <c r="B55" s="321" t="str">
        <f>Vr&amp;"  "</f>
        <v>Xxxxxxxxxxxx Vie  </v>
      </c>
      <c r="C55" s="728" t="s">
        <v>106</v>
      </c>
      <c r="D55" s="728"/>
      <c r="E55" s="27" t="s">
        <v>592</v>
      </c>
      <c r="F55" s="729" t="s">
        <v>557</v>
      </c>
      <c r="G55" s="729"/>
      <c r="H55" s="28" t="s">
        <v>592</v>
      </c>
      <c r="I55" s="730" t="s">
        <v>558</v>
      </c>
      <c r="J55" s="730"/>
      <c r="K55" s="29" t="s">
        <v>592</v>
      </c>
      <c r="L55" s="22"/>
      <c r="M55" s="10"/>
    </row>
    <row r="56" spans="1:13" ht="12.75">
      <c r="A56" s="36"/>
      <c r="B56" s="10"/>
      <c r="C56" s="464" t="s">
        <v>107</v>
      </c>
      <c r="D56" s="464" t="s">
        <v>108</v>
      </c>
      <c r="E56" s="465"/>
      <c r="F56" s="466" t="s">
        <v>107</v>
      </c>
      <c r="G56" s="466" t="s">
        <v>108</v>
      </c>
      <c r="H56" s="467"/>
      <c r="I56" s="468" t="s">
        <v>107</v>
      </c>
      <c r="J56" s="468" t="s">
        <v>108</v>
      </c>
      <c r="K56" s="469"/>
      <c r="L56" s="22"/>
      <c r="M56" s="10"/>
    </row>
    <row r="57" spans="1:13" ht="13.5" customHeight="1">
      <c r="A57" s="36">
        <v>32</v>
      </c>
      <c r="B57" s="337" t="s">
        <v>144</v>
      </c>
      <c r="C57" s="82">
        <f>F57+I57</f>
        <v>0</v>
      </c>
      <c r="D57" s="82">
        <f>G57+J57</f>
        <v>0</v>
      </c>
      <c r="E57" s="83" t="str">
        <f>IF(D57&lt;&gt;0,(C57-D57)*100/D57," ")</f>
        <v> </v>
      </c>
      <c r="F57" s="84">
        <f>F$43</f>
        <v>0</v>
      </c>
      <c r="G57" s="84">
        <f>G$43</f>
        <v>0</v>
      </c>
      <c r="H57" s="85" t="str">
        <f>IF(G57&lt;&gt;0,(F57-G57)*100/G57," ")</f>
        <v> </v>
      </c>
      <c r="I57" s="86">
        <f>I$43</f>
        <v>0</v>
      </c>
      <c r="J57" s="86">
        <f>J$43</f>
        <v>0</v>
      </c>
      <c r="K57" s="87" t="str">
        <f>IF(J57&lt;&gt;0,(I57-J57)*100/J57," ")</f>
        <v> </v>
      </c>
      <c r="L57" s="22"/>
      <c r="M57" s="10"/>
    </row>
    <row r="58" spans="1:13" ht="12.75">
      <c r="A58" s="36"/>
      <c r="B58" s="62"/>
      <c r="C58" s="62"/>
      <c r="D58" s="62"/>
      <c r="E58" s="62"/>
      <c r="F58" s="62"/>
      <c r="G58" s="62"/>
      <c r="H58" s="62"/>
      <c r="I58" s="62"/>
      <c r="J58" s="62"/>
      <c r="K58" s="62"/>
      <c r="L58" s="22"/>
      <c r="M58" s="10"/>
    </row>
    <row r="59" spans="1:13" ht="12.75">
      <c r="A59" s="36">
        <v>33</v>
      </c>
      <c r="B59" s="63" t="s">
        <v>594</v>
      </c>
      <c r="C59" s="37">
        <f aca="true" t="shared" si="13" ref="C59:D65">F59+I59</f>
        <v>0</v>
      </c>
      <c r="D59" s="37">
        <f t="shared" si="13"/>
        <v>0</v>
      </c>
      <c r="E59" s="38" t="str">
        <f aca="true" t="shared" si="14" ref="E59:E65">IF(D59&lt;&gt;0,(C59-D59)*100/D59," ")</f>
        <v> </v>
      </c>
      <c r="F59" s="39"/>
      <c r="G59" s="39"/>
      <c r="H59" s="40" t="str">
        <f aca="true" t="shared" si="15" ref="H59:H65">IF(G59&lt;&gt;0,(F59-G59)*100/G59," ")</f>
        <v> </v>
      </c>
      <c r="I59" s="41"/>
      <c r="J59" s="41"/>
      <c r="K59" s="42" t="str">
        <f aca="true" t="shared" si="16" ref="K59:K65">IF(J59&lt;&gt;0,(I59-J59)*100/J59," ")</f>
        <v> </v>
      </c>
      <c r="L59" s="10"/>
      <c r="M59" s="10"/>
    </row>
    <row r="60" spans="1:13" ht="12.75">
      <c r="A60" s="36">
        <v>34</v>
      </c>
      <c r="B60" s="43" t="s">
        <v>116</v>
      </c>
      <c r="C60" s="37">
        <f t="shared" si="13"/>
        <v>0</v>
      </c>
      <c r="D60" s="37">
        <f t="shared" si="13"/>
        <v>0</v>
      </c>
      <c r="E60" s="38" t="str">
        <f t="shared" si="14"/>
        <v> </v>
      </c>
      <c r="F60" s="39"/>
      <c r="G60" s="39"/>
      <c r="H60" s="64" t="str">
        <f t="shared" si="15"/>
        <v> </v>
      </c>
      <c r="I60" s="41"/>
      <c r="J60" s="41"/>
      <c r="K60" s="65" t="str">
        <f t="shared" si="16"/>
        <v> </v>
      </c>
      <c r="L60" s="10"/>
      <c r="M60" s="10"/>
    </row>
    <row r="61" spans="1:13" ht="12.75">
      <c r="A61" s="36">
        <v>35</v>
      </c>
      <c r="B61" s="63" t="s">
        <v>117</v>
      </c>
      <c r="C61" s="37">
        <f t="shared" si="13"/>
        <v>0</v>
      </c>
      <c r="D61" s="37">
        <f t="shared" si="13"/>
        <v>0</v>
      </c>
      <c r="E61" s="38" t="str">
        <f t="shared" si="14"/>
        <v> </v>
      </c>
      <c r="F61" s="39"/>
      <c r="G61" s="39"/>
      <c r="H61" s="64" t="str">
        <f t="shared" si="15"/>
        <v> </v>
      </c>
      <c r="I61" s="41"/>
      <c r="J61" s="41"/>
      <c r="K61" s="65" t="str">
        <f t="shared" si="16"/>
        <v> </v>
      </c>
      <c r="L61" s="10"/>
      <c r="M61" s="10"/>
    </row>
    <row r="62" spans="1:13" ht="12.75">
      <c r="A62" s="36">
        <v>36</v>
      </c>
      <c r="B62" s="43" t="s">
        <v>118</v>
      </c>
      <c r="C62" s="37">
        <f t="shared" si="13"/>
        <v>0</v>
      </c>
      <c r="D62" s="37">
        <f t="shared" si="13"/>
        <v>0</v>
      </c>
      <c r="E62" s="38" t="str">
        <f t="shared" si="14"/>
        <v> </v>
      </c>
      <c r="F62" s="39"/>
      <c r="G62" s="39"/>
      <c r="H62" s="64" t="str">
        <f t="shared" si="15"/>
        <v> </v>
      </c>
      <c r="I62" s="41"/>
      <c r="J62" s="41"/>
      <c r="K62" s="65" t="str">
        <f t="shared" si="16"/>
        <v> </v>
      </c>
      <c r="L62" s="10"/>
      <c r="M62" s="10"/>
    </row>
    <row r="63" spans="1:13" ht="12.75">
      <c r="A63" s="36">
        <v>37</v>
      </c>
      <c r="B63" s="63" t="s">
        <v>119</v>
      </c>
      <c r="C63" s="37">
        <f t="shared" si="13"/>
        <v>0</v>
      </c>
      <c r="D63" s="37">
        <f t="shared" si="13"/>
        <v>0</v>
      </c>
      <c r="E63" s="38" t="str">
        <f t="shared" si="14"/>
        <v> </v>
      </c>
      <c r="F63" s="39"/>
      <c r="G63" s="39"/>
      <c r="H63" s="64" t="str">
        <f t="shared" si="15"/>
        <v> </v>
      </c>
      <c r="I63" s="41"/>
      <c r="J63" s="41"/>
      <c r="K63" s="65" t="str">
        <f t="shared" si="16"/>
        <v> </v>
      </c>
      <c r="L63" s="10"/>
      <c r="M63" s="10"/>
    </row>
    <row r="64" spans="1:13" ht="12.75">
      <c r="A64" s="67">
        <v>38</v>
      </c>
      <c r="B64" s="62" t="s">
        <v>120</v>
      </c>
      <c r="C64" s="37">
        <f t="shared" si="13"/>
        <v>0</v>
      </c>
      <c r="D64" s="37">
        <f t="shared" si="13"/>
        <v>0</v>
      </c>
      <c r="E64" s="38" t="str">
        <f t="shared" si="14"/>
        <v> </v>
      </c>
      <c r="F64" s="39"/>
      <c r="G64" s="39"/>
      <c r="H64" s="64" t="str">
        <f t="shared" si="15"/>
        <v> </v>
      </c>
      <c r="I64" s="41"/>
      <c r="J64" s="41"/>
      <c r="K64" s="65" t="str">
        <f t="shared" si="16"/>
        <v> </v>
      </c>
      <c r="L64" s="10"/>
      <c r="M64" s="10"/>
    </row>
    <row r="65" spans="1:13" ht="25.5">
      <c r="A65" s="67">
        <v>39</v>
      </c>
      <c r="B65" s="68" t="s">
        <v>598</v>
      </c>
      <c r="C65" s="49">
        <f t="shared" si="13"/>
        <v>0</v>
      </c>
      <c r="D65" s="49">
        <f t="shared" si="13"/>
        <v>0</v>
      </c>
      <c r="E65" s="50" t="str">
        <f t="shared" si="14"/>
        <v> </v>
      </c>
      <c r="F65" s="72">
        <f>F$59+F$60-F$61+F$62-F$63+F$64</f>
        <v>0</v>
      </c>
      <c r="G65" s="72">
        <f>G$59+G$60-G$61+G$62-G$63+G$64</f>
        <v>0</v>
      </c>
      <c r="H65" s="69" t="str">
        <f t="shared" si="15"/>
        <v> </v>
      </c>
      <c r="I65" s="52">
        <f>I$59+I$60-I$61+I$62-I$63+I$64</f>
        <v>0</v>
      </c>
      <c r="J65" s="52">
        <f>J$59+J$60-J$61+J$62-J$63+J$64</f>
        <v>0</v>
      </c>
      <c r="K65" s="53" t="str">
        <f t="shared" si="16"/>
        <v> </v>
      </c>
      <c r="L65" s="10"/>
      <c r="M65" s="10"/>
    </row>
    <row r="66" spans="1:13" ht="12.75">
      <c r="A66" s="89"/>
      <c r="B66" s="330"/>
      <c r="C66" s="54"/>
      <c r="D66" s="54"/>
      <c r="E66" s="54"/>
      <c r="F66" s="54"/>
      <c r="G66" s="54"/>
      <c r="H66" s="54"/>
      <c r="I66" s="54"/>
      <c r="J66" s="54"/>
      <c r="K66" s="54"/>
      <c r="L66" s="10"/>
      <c r="M66" s="10"/>
    </row>
    <row r="67" spans="1:13" ht="12.75">
      <c r="A67" s="67">
        <v>40</v>
      </c>
      <c r="B67" s="706" t="s">
        <v>599</v>
      </c>
      <c r="C67" s="56">
        <f>F67+I67</f>
        <v>0</v>
      </c>
      <c r="D67" s="56">
        <f>G67+J67</f>
        <v>0</v>
      </c>
      <c r="E67" s="57" t="str">
        <f>IF(D67&lt;&gt;0,(C67-D67)*100/D67," ")</f>
        <v> </v>
      </c>
      <c r="F67" s="90"/>
      <c r="G67" s="90"/>
      <c r="H67" s="59" t="str">
        <f>IF(G67&lt;&gt;0,(F67-G67)*100/G67," ")</f>
        <v> </v>
      </c>
      <c r="I67" s="60"/>
      <c r="J67" s="60"/>
      <c r="K67" s="61" t="str">
        <f>IF(J67&lt;&gt;0,(I67-J67)*100/J67," ")</f>
        <v> </v>
      </c>
      <c r="L67" s="10"/>
      <c r="M67" s="10"/>
    </row>
    <row r="68" spans="1:13" ht="12.75">
      <c r="A68" s="89"/>
      <c r="B68" s="330"/>
      <c r="C68" s="62"/>
      <c r="D68" s="62"/>
      <c r="E68" s="62"/>
      <c r="F68" s="62"/>
      <c r="G68" s="62"/>
      <c r="H68" s="62"/>
      <c r="I68" s="62"/>
      <c r="J68" s="62"/>
      <c r="K68" s="62"/>
      <c r="L68" s="10"/>
      <c r="M68" s="10"/>
    </row>
    <row r="69" spans="1:13" ht="25.5" customHeight="1">
      <c r="A69" s="67">
        <v>41</v>
      </c>
      <c r="B69" s="103" t="s">
        <v>600</v>
      </c>
      <c r="C69" s="56">
        <f>F69+I69</f>
        <v>0</v>
      </c>
      <c r="D69" s="56">
        <f>G69+J69</f>
        <v>0</v>
      </c>
      <c r="E69" s="57" t="str">
        <f>IF(D69&lt;&gt;0,(C69-D69)*100/D69," ")</f>
        <v> </v>
      </c>
      <c r="F69" s="58"/>
      <c r="G69" s="58"/>
      <c r="H69" s="59" t="str">
        <f>IF(G69&lt;&gt;0,(F69-G69)*100/G69," ")</f>
        <v> </v>
      </c>
      <c r="I69" s="60"/>
      <c r="J69" s="60"/>
      <c r="K69" s="61" t="str">
        <f>IF(J69&lt;&gt;0,(I69-J69)*100/J69," ")</f>
        <v> </v>
      </c>
      <c r="L69" s="10"/>
      <c r="M69" s="10"/>
    </row>
    <row r="70" spans="1:13" ht="12.75">
      <c r="A70" s="36"/>
      <c r="B70" s="330"/>
      <c r="C70" s="91"/>
      <c r="D70" s="91"/>
      <c r="E70" s="91"/>
      <c r="F70" s="91"/>
      <c r="G70" s="91"/>
      <c r="H70" s="91"/>
      <c r="I70" s="91"/>
      <c r="J70" s="91"/>
      <c r="K70" s="91"/>
      <c r="L70" s="10"/>
      <c r="M70" s="10"/>
    </row>
    <row r="71" spans="1:13" ht="12.75">
      <c r="A71" s="36">
        <v>42</v>
      </c>
      <c r="B71" s="63" t="s">
        <v>121</v>
      </c>
      <c r="C71" s="37">
        <f aca="true" t="shared" si="17" ref="C71:D74">F71+I71</f>
        <v>0</v>
      </c>
      <c r="D71" s="37">
        <f t="shared" si="17"/>
        <v>0</v>
      </c>
      <c r="E71" s="38" t="str">
        <f>IF(D71&lt;&gt;0,(C71-D71)*100/D71," ")</f>
        <v> </v>
      </c>
      <c r="F71" s="47"/>
      <c r="G71" s="47"/>
      <c r="H71" s="40" t="str">
        <f>IF(G71&lt;&gt;0,(F71-G71)*100/G71," ")</f>
        <v> </v>
      </c>
      <c r="I71" s="41"/>
      <c r="J71" s="41"/>
      <c r="K71" s="42" t="str">
        <f>IF(J71&lt;&gt;0,(I71-J71)*100/J71," ")</f>
        <v> </v>
      </c>
      <c r="L71" s="10"/>
      <c r="M71" s="10"/>
    </row>
    <row r="72" spans="1:13" ht="12.75">
      <c r="A72" s="36">
        <v>43</v>
      </c>
      <c r="B72" s="43" t="s">
        <v>595</v>
      </c>
      <c r="C72" s="37">
        <f t="shared" si="17"/>
        <v>0</v>
      </c>
      <c r="D72" s="37">
        <f t="shared" si="17"/>
        <v>0</v>
      </c>
      <c r="E72" s="70" t="str">
        <f>IF(D72&lt;&gt;0,(C72-D72)*100/D72," ")</f>
        <v> </v>
      </c>
      <c r="F72" s="47"/>
      <c r="G72" s="47"/>
      <c r="H72" s="64" t="str">
        <f>IF(G72&lt;&gt;0,(F72-G72)*100/G72," ")</f>
        <v> </v>
      </c>
      <c r="I72" s="41"/>
      <c r="J72" s="41"/>
      <c r="K72" s="65" t="str">
        <f>IF(J72&lt;&gt;0,(I72-J72)*100/J72," ")</f>
        <v> </v>
      </c>
      <c r="L72" s="10"/>
      <c r="M72" s="10"/>
    </row>
    <row r="73" spans="1:13" ht="12.75">
      <c r="A73" s="36">
        <v>44</v>
      </c>
      <c r="B73" s="43" t="s">
        <v>596</v>
      </c>
      <c r="C73" s="37">
        <f t="shared" si="17"/>
        <v>0</v>
      </c>
      <c r="D73" s="37">
        <f t="shared" si="17"/>
        <v>0</v>
      </c>
      <c r="E73" s="70" t="str">
        <f>IF(D73&lt;&gt;0,(C73-D73)*100/D73," ")</f>
        <v> </v>
      </c>
      <c r="F73" s="47"/>
      <c r="G73" s="47"/>
      <c r="H73" s="64" t="str">
        <f>IF(G73&lt;&gt;0,(F73-G73)*100/G73," ")</f>
        <v> </v>
      </c>
      <c r="I73" s="41"/>
      <c r="J73" s="41"/>
      <c r="K73" s="65" t="str">
        <f>IF(J73&lt;&gt;0,(I73-J73)*100/J73," ")</f>
        <v> </v>
      </c>
      <c r="L73" s="10"/>
      <c r="M73" s="10"/>
    </row>
    <row r="74" spans="1:13" ht="12.75">
      <c r="A74" s="36">
        <v>45</v>
      </c>
      <c r="B74" s="48" t="s">
        <v>597</v>
      </c>
      <c r="C74" s="49">
        <f t="shared" si="17"/>
        <v>0</v>
      </c>
      <c r="D74" s="49">
        <f t="shared" si="17"/>
        <v>0</v>
      </c>
      <c r="E74" s="50" t="str">
        <f>IF(D74&lt;&gt;0,(C74-D74)*100/D74," ")</f>
        <v> </v>
      </c>
      <c r="F74" s="51">
        <f>F$71+F$72+F$73</f>
        <v>0</v>
      </c>
      <c r="G74" s="51">
        <f>G$71+G$72+G$73</f>
        <v>0</v>
      </c>
      <c r="H74" s="69" t="str">
        <f>IF(G74&lt;&gt;0,(F74-G74)*100/G74," ")</f>
        <v> </v>
      </c>
      <c r="I74" s="52">
        <f>I$71+I$72+I$73</f>
        <v>0</v>
      </c>
      <c r="J74" s="52">
        <f>J$71+J$72+J$73</f>
        <v>0</v>
      </c>
      <c r="K74" s="53" t="str">
        <f>IF(J74&lt;&gt;0,(I74-J74)*100/J74," ")</f>
        <v> </v>
      </c>
      <c r="L74" s="10"/>
      <c r="M74" s="10"/>
    </row>
    <row r="75" spans="1:13" ht="12.75">
      <c r="A75" s="36"/>
      <c r="B75" s="330"/>
      <c r="C75" s="54"/>
      <c r="D75" s="54"/>
      <c r="E75" s="54"/>
      <c r="F75" s="54"/>
      <c r="G75" s="54"/>
      <c r="H75" s="54"/>
      <c r="I75" s="54"/>
      <c r="J75" s="54"/>
      <c r="K75" s="54"/>
      <c r="L75" s="10"/>
      <c r="M75" s="10"/>
    </row>
    <row r="76" spans="1:13" ht="12.75">
      <c r="A76" s="36">
        <v>46</v>
      </c>
      <c r="B76" s="337" t="s">
        <v>122</v>
      </c>
      <c r="C76" s="56">
        <f>F76+I76</f>
        <v>0</v>
      </c>
      <c r="D76" s="56">
        <f>G76+J76</f>
        <v>0</v>
      </c>
      <c r="E76" s="57" t="str">
        <f>IF(D76&lt;&gt;0,(C76-D76)*100/D76," ")</f>
        <v> </v>
      </c>
      <c r="F76" s="92">
        <f>F$65+F$69-F$74</f>
        <v>0</v>
      </c>
      <c r="G76" s="92">
        <f>G$65+G$69-G$74</f>
        <v>0</v>
      </c>
      <c r="H76" s="59" t="str">
        <f>IF(G76&lt;&gt;0,(F76-G76)*100/G76," ")</f>
        <v> </v>
      </c>
      <c r="I76" s="93">
        <f>I$65+I$69-I$74</f>
        <v>0</v>
      </c>
      <c r="J76" s="93">
        <f>J$65+J$69-J$74</f>
        <v>0</v>
      </c>
      <c r="K76" s="61" t="str">
        <f>IF(J76&lt;&gt;0,(I76-J76)*100/J76," ")</f>
        <v> </v>
      </c>
      <c r="L76" s="10"/>
      <c r="M76" s="10"/>
    </row>
    <row r="77" spans="1:13" ht="12.75">
      <c r="A77" s="89"/>
      <c r="B77" s="330"/>
      <c r="C77" s="54"/>
      <c r="D77" s="54"/>
      <c r="E77" s="54"/>
      <c r="F77" s="54"/>
      <c r="G77" s="54"/>
      <c r="H77" s="54"/>
      <c r="I77" s="54"/>
      <c r="J77" s="54"/>
      <c r="K77" s="54"/>
      <c r="L77" s="10"/>
      <c r="M77" s="10"/>
    </row>
    <row r="78" spans="1:13" ht="12.75">
      <c r="A78" s="36">
        <v>47</v>
      </c>
      <c r="B78" s="55" t="s">
        <v>601</v>
      </c>
      <c r="C78" s="56">
        <f>F78+I78</f>
        <v>0</v>
      </c>
      <c r="D78" s="56">
        <f>G78+J78</f>
        <v>0</v>
      </c>
      <c r="E78" s="57" t="str">
        <f>IF(D78&lt;&gt;0,(C78-D78)*100/D78," ")</f>
        <v> </v>
      </c>
      <c r="F78" s="58"/>
      <c r="G78" s="58"/>
      <c r="H78" s="59" t="str">
        <f>IF(G78&lt;&gt;0,(F78-G78)*100/G78," ")</f>
        <v> </v>
      </c>
      <c r="I78" s="60"/>
      <c r="J78" s="60"/>
      <c r="K78" s="61" t="str">
        <f>IF(J78&lt;&gt;0,(I78-J78)*100/J78," ")</f>
        <v> </v>
      </c>
      <c r="L78" s="10"/>
      <c r="M78" s="10"/>
    </row>
    <row r="79" spans="1:13" ht="12.75">
      <c r="A79" s="36"/>
      <c r="B79" s="330"/>
      <c r="C79" s="54"/>
      <c r="D79" s="54"/>
      <c r="E79" s="54"/>
      <c r="F79" s="54"/>
      <c r="G79" s="54"/>
      <c r="H79" s="54"/>
      <c r="I79" s="54"/>
      <c r="J79" s="54"/>
      <c r="K79" s="54"/>
      <c r="L79" s="10"/>
      <c r="M79" s="10"/>
    </row>
    <row r="80" spans="1:13" ht="12.75">
      <c r="A80" s="67">
        <v>48</v>
      </c>
      <c r="B80" s="55" t="s">
        <v>123</v>
      </c>
      <c r="C80" s="56">
        <f>F80+I80</f>
        <v>0</v>
      </c>
      <c r="D80" s="56">
        <f>G80+J80</f>
        <v>0</v>
      </c>
      <c r="E80" s="57" t="str">
        <f>IF(D80&lt;&gt;0,(C80-D80)*100/D80," ")</f>
        <v> </v>
      </c>
      <c r="F80" s="58"/>
      <c r="G80" s="58"/>
      <c r="H80" s="59" t="str">
        <f>IF(G80&lt;&gt;0,(F80-G80)*100/G80," ")</f>
        <v> </v>
      </c>
      <c r="I80" s="60"/>
      <c r="J80" s="60"/>
      <c r="K80" s="61" t="str">
        <f>IF(J80&lt;&gt;0,(I80-J80)*100/J80," ")</f>
        <v> </v>
      </c>
      <c r="L80" s="10"/>
      <c r="M80" s="10"/>
    </row>
    <row r="81" spans="1:13" ht="12.75">
      <c r="A81" s="36"/>
      <c r="B81" s="330"/>
      <c r="C81" s="54"/>
      <c r="D81" s="54"/>
      <c r="E81" s="54"/>
      <c r="F81" s="54"/>
      <c r="G81" s="54"/>
      <c r="H81" s="54"/>
      <c r="I81" s="54"/>
      <c r="J81" s="54"/>
      <c r="K81" s="54"/>
      <c r="L81" s="10"/>
      <c r="M81" s="10"/>
    </row>
    <row r="82" spans="1:13" ht="25.5">
      <c r="A82" s="67">
        <v>49</v>
      </c>
      <c r="B82" s="103" t="s">
        <v>124</v>
      </c>
      <c r="C82" s="82">
        <f>F82+I82</f>
        <v>0</v>
      </c>
      <c r="D82" s="82">
        <f>G82+J82</f>
        <v>0</v>
      </c>
      <c r="E82" s="83" t="str">
        <f>IF(D82&lt;&gt;0,(C82-D82)*100/D82," ")</f>
        <v> </v>
      </c>
      <c r="F82" s="84">
        <f>F$57+F$76+F$78-F$80</f>
        <v>0</v>
      </c>
      <c r="G82" s="84">
        <f>G$57+G$76+G$78-G$80</f>
        <v>0</v>
      </c>
      <c r="H82" s="85" t="str">
        <f>IF(G82&lt;&gt;0,(F82-G82)*100/G82," ")</f>
        <v> </v>
      </c>
      <c r="I82" s="86">
        <f>I$57+I$76+I$78-I$80</f>
        <v>0</v>
      </c>
      <c r="J82" s="86">
        <f>J$57+J$76+J$78-J$80</f>
        <v>0</v>
      </c>
      <c r="K82" s="87" t="str">
        <f>IF(J82&lt;&gt;0,(I82-J82)*100/J82," ")</f>
        <v> </v>
      </c>
      <c r="L82" s="10"/>
      <c r="M82" s="10"/>
    </row>
    <row r="83" spans="1:13" ht="12.75">
      <c r="A83" s="36"/>
      <c r="B83" s="330"/>
      <c r="C83" s="54"/>
      <c r="D83" s="54"/>
      <c r="E83" s="54"/>
      <c r="F83" s="54"/>
      <c r="G83" s="54"/>
      <c r="H83" s="54"/>
      <c r="I83" s="54"/>
      <c r="J83" s="54"/>
      <c r="K83" s="54"/>
      <c r="L83" s="10"/>
      <c r="M83" s="10"/>
    </row>
    <row r="84" spans="1:13" ht="12.75">
      <c r="A84" s="36">
        <v>50</v>
      </c>
      <c r="B84" s="55" t="s">
        <v>125</v>
      </c>
      <c r="C84" s="56">
        <f>F84+I84</f>
        <v>0</v>
      </c>
      <c r="D84" s="56">
        <f>G84+J84</f>
        <v>0</v>
      </c>
      <c r="E84" s="57" t="str">
        <f>IF(D84&lt;&gt;0,(C84-D84)*100/D84," ")</f>
        <v> </v>
      </c>
      <c r="F84" s="58"/>
      <c r="G84" s="58"/>
      <c r="H84" s="59" t="str">
        <f>IF(G84&lt;&gt;0,(F84-G84)*100/G84," ")</f>
        <v> </v>
      </c>
      <c r="I84" s="60"/>
      <c r="J84" s="60"/>
      <c r="K84" s="61" t="str">
        <f>IF(J84&lt;&gt;0,(I84-J84)*100/J84," ")</f>
        <v> </v>
      </c>
      <c r="L84" s="10"/>
      <c r="M84" s="10"/>
    </row>
    <row r="85" spans="1:13" ht="12.75">
      <c r="A85" s="36"/>
      <c r="B85" s="330"/>
      <c r="C85" s="54"/>
      <c r="D85" s="54"/>
      <c r="E85" s="54" t="str">
        <f>IF(D85&lt;&gt;0,(C85-D85)*100/D85," ")</f>
        <v> </v>
      </c>
      <c r="F85" s="54"/>
      <c r="G85" s="54"/>
      <c r="H85" s="54" t="str">
        <f>IF(G85&lt;&gt;0,(F85-G85)*100/G85," ")</f>
        <v> </v>
      </c>
      <c r="I85" s="54"/>
      <c r="J85" s="54"/>
      <c r="K85" s="54" t="str">
        <f>IF(J85&lt;&gt;0,(I85-J85)*100/J85," ")</f>
        <v> </v>
      </c>
      <c r="L85" s="10"/>
      <c r="M85" s="10"/>
    </row>
    <row r="86" spans="1:13" ht="13.5" thickBot="1">
      <c r="A86" s="36">
        <v>51</v>
      </c>
      <c r="B86" s="338" t="s">
        <v>126</v>
      </c>
      <c r="C86" s="73">
        <f>F86+I86</f>
        <v>0</v>
      </c>
      <c r="D86" s="73">
        <f>G86+J86</f>
        <v>0</v>
      </c>
      <c r="E86" s="74" t="str">
        <f>IF(D86&lt;&gt;0,(C86-D86)*100/D86," ")</f>
        <v> </v>
      </c>
      <c r="F86" s="75">
        <f>F$82-F$84</f>
        <v>0</v>
      </c>
      <c r="G86" s="75">
        <f>G$82-G$84</f>
        <v>0</v>
      </c>
      <c r="H86" s="76" t="str">
        <f>IF(G86&lt;&gt;0,(F86-G86)*100/G86," ")</f>
        <v> </v>
      </c>
      <c r="I86" s="77">
        <f>I$82-I$84</f>
        <v>0</v>
      </c>
      <c r="J86" s="77">
        <f>J$82-J$84</f>
        <v>0</v>
      </c>
      <c r="K86" s="78" t="str">
        <f>IF(J86&lt;&gt;0,(I86-J86)*100/J86," ")</f>
        <v> </v>
      </c>
      <c r="L86" s="10"/>
      <c r="M86" s="10"/>
    </row>
    <row r="87" spans="1:13" ht="14.25">
      <c r="A87" s="10"/>
      <c r="B87" s="94"/>
      <c r="C87" s="10"/>
      <c r="D87" s="10"/>
      <c r="E87" s="16"/>
      <c r="F87" s="10"/>
      <c r="G87" s="10"/>
      <c r="H87" s="16"/>
      <c r="I87" s="10"/>
      <c r="J87" s="10"/>
      <c r="K87" s="16"/>
      <c r="L87" s="10"/>
      <c r="M87" s="10"/>
    </row>
    <row r="88" spans="1:13" ht="24" customHeight="1">
      <c r="A88" s="705" t="s">
        <v>69</v>
      </c>
      <c r="B88" s="707" t="s">
        <v>707</v>
      </c>
      <c r="C88" s="56">
        <f>F88+I88</f>
        <v>0</v>
      </c>
      <c r="D88" s="56">
        <f>G88+J88</f>
        <v>0</v>
      </c>
      <c r="E88" s="57" t="str">
        <f>IF(D88&lt;&gt;0,(C88-D88)*100/D88," ")</f>
        <v> </v>
      </c>
      <c r="F88" s="90"/>
      <c r="G88" s="90"/>
      <c r="H88" s="59" t="str">
        <f>IF(G88&lt;&gt;0,(F88-G88)*100/G88," ")</f>
        <v> </v>
      </c>
      <c r="I88" s="60"/>
      <c r="J88" s="60"/>
      <c r="K88" s="61" t="str">
        <f>IF(J88&lt;&gt;0,(I88-J88)*100/J88," ")</f>
        <v> </v>
      </c>
      <c r="L88" s="10"/>
      <c r="M88" s="10"/>
    </row>
    <row r="89" spans="1:13" ht="14.25">
      <c r="A89" s="10"/>
      <c r="B89" s="94"/>
      <c r="C89" s="10"/>
      <c r="D89" s="10"/>
      <c r="E89" s="16"/>
      <c r="F89" s="10"/>
      <c r="G89" s="10"/>
      <c r="H89" s="16"/>
      <c r="I89" s="10"/>
      <c r="J89" s="10"/>
      <c r="K89" s="16"/>
      <c r="L89" s="10"/>
      <c r="M89" s="10"/>
    </row>
  </sheetData>
  <sheetProtection/>
  <mergeCells count="6">
    <mergeCell ref="C4:D4"/>
    <mergeCell ref="F4:G4"/>
    <mergeCell ref="I4:J4"/>
    <mergeCell ref="C55:D55"/>
    <mergeCell ref="F55:G55"/>
    <mergeCell ref="I55:J55"/>
  </mergeCells>
  <conditionalFormatting sqref="F59:F64 I59:I64 F69 I69 F71:F73 I71:I73 F78 I78 F80 I80 F84 I84 F67 I67 L36 F29 F31 I29:I31 F34 I34 F36:F37 I39:I40 L39 I37 F39:F40 L8 F9 I9 F12 I12 F6:F7 I6:I7 L17 F18:F19 F14:F16 I14:I16 I18:I19 I22:I26 F22:F26 F88 I88">
    <cfRule type="expression" priority="1" dxfId="1" stopIfTrue="1">
      <formula>IF(ISBLANK(F6),1,0)</formula>
    </cfRule>
  </conditionalFormatting>
  <conditionalFormatting sqref="J84 G59:G64 J59:J64 G69 J69 G71:G73 J71:J73 G78 J78 G80 J80 G84 G67 J67 G29 G31 J29:J31 G34 J34 G36:G37 J39:J40 J37 G39:G40 J9 G9 G12 J12 G6:G7 J6:J7 J18:J19 J14:J16 G14:G16 G18:G19 G22:G26 J22:J26 G88 J88">
    <cfRule type="expression" priority="2" dxfId="2" stopIfTrue="1">
      <formula>IF(ISBLANK(G6),1,0)</formula>
    </cfRule>
  </conditionalFormatting>
  <printOptions headings="1"/>
  <pageMargins left="0.24" right="0.19" top="0.27" bottom="0.18" header="0.17" footer="0.16"/>
  <pageSetup horizontalDpi="600" verticalDpi="600" orientation="landscape" paperSize="9" scale="75" r:id="rId3"/>
  <headerFooter alignWithMargins="0">
    <oddFooter>&amp;L&amp;D   &amp;T&amp;C&amp;A&amp;R&amp;P / &amp;N</oddFooter>
  </headerFooter>
  <rowBreaks count="2" manualBreakCount="2">
    <brk id="51" max="255" man="1"/>
    <brk id="89" max="255" man="1"/>
  </rowBreaks>
  <colBreaks count="1" manualBreakCount="1">
    <brk id="13" max="65535" man="1"/>
  </colBreaks>
  <ignoredErrors>
    <ignoredError sqref="C30:D30" formula="1"/>
  </ignoredErrors>
  <legacyDrawing r:id="rId2"/>
</worksheet>
</file>

<file path=xl/worksheets/sheet4.xml><?xml version="1.0" encoding="utf-8"?>
<worksheet xmlns="http://schemas.openxmlformats.org/spreadsheetml/2006/main" xmlns:r="http://schemas.openxmlformats.org/officeDocument/2006/relationships">
  <sheetPr codeName="Tabelle6">
    <tabColor indexed="58"/>
  </sheetPr>
  <dimension ref="A1:N117"/>
  <sheetViews>
    <sheetView workbookViewId="0" topLeftCell="A1">
      <selection activeCell="A4" sqref="A4"/>
    </sheetView>
  </sheetViews>
  <sheetFormatPr defaultColWidth="11.421875" defaultRowHeight="12.75"/>
  <cols>
    <col min="1" max="1" width="4.57421875" style="0" customWidth="1"/>
    <col min="2" max="2" width="60.57421875" style="0" customWidth="1"/>
    <col min="3" max="4" width="12.421875" style="0" customWidth="1"/>
    <col min="5" max="5" width="8.7109375" style="15" customWidth="1"/>
    <col min="6" max="7" width="12.421875" style="0" customWidth="1"/>
    <col min="8" max="8" width="8.140625" style="15" customWidth="1"/>
    <col min="9" max="10" width="12.421875" style="0" customWidth="1"/>
    <col min="11" max="11" width="8.140625" style="15" customWidth="1"/>
    <col min="12" max="12" width="22.421875" style="15" customWidth="1"/>
    <col min="13" max="13" width="1.421875" style="0" customWidth="1"/>
  </cols>
  <sheetData>
    <row r="1" spans="1:13" ht="6" customHeight="1">
      <c r="A1" s="10"/>
      <c r="B1" s="10"/>
      <c r="C1" s="10"/>
      <c r="D1" s="10"/>
      <c r="E1" s="16"/>
      <c r="F1" s="10"/>
      <c r="G1" s="10"/>
      <c r="H1" s="16"/>
      <c r="I1" s="10"/>
      <c r="J1" s="10"/>
      <c r="K1" s="16"/>
      <c r="L1" s="16"/>
      <c r="M1" s="10"/>
    </row>
    <row r="2" spans="1:13" s="8" customFormat="1" ht="17.25" customHeight="1">
      <c r="A2" s="17">
        <v>3</v>
      </c>
      <c r="B2" s="18" t="s">
        <v>127</v>
      </c>
      <c r="C2" s="19" t="s">
        <v>555</v>
      </c>
      <c r="D2" s="19"/>
      <c r="E2" s="20"/>
      <c r="F2" s="19"/>
      <c r="G2" s="19"/>
      <c r="H2" s="20"/>
      <c r="I2" s="21"/>
      <c r="J2" s="21" t="s">
        <v>556</v>
      </c>
      <c r="K2" s="463">
        <f>jahr</f>
        <v>2005</v>
      </c>
      <c r="L2" s="22"/>
      <c r="M2" s="19"/>
    </row>
    <row r="3" spans="1:13" s="8" customFormat="1" ht="13.5" customHeight="1">
      <c r="A3" s="23"/>
      <c r="B3" s="24" t="s">
        <v>462</v>
      </c>
      <c r="C3" s="23" t="s">
        <v>290</v>
      </c>
      <c r="D3" s="23" t="s">
        <v>291</v>
      </c>
      <c r="E3" s="25" t="s">
        <v>459</v>
      </c>
      <c r="F3" s="23" t="s">
        <v>460</v>
      </c>
      <c r="G3" s="23" t="s">
        <v>458</v>
      </c>
      <c r="H3" s="25" t="s">
        <v>471</v>
      </c>
      <c r="I3" s="23" t="s">
        <v>472</v>
      </c>
      <c r="J3" s="23" t="s">
        <v>473</v>
      </c>
      <c r="K3" s="26" t="s">
        <v>474</v>
      </c>
      <c r="L3" s="22"/>
      <c r="M3" s="19"/>
    </row>
    <row r="4" spans="1:13" ht="12.75">
      <c r="A4" s="10"/>
      <c r="B4" s="321" t="str">
        <f>Vr&amp;"  "</f>
        <v>Xxxxxxxxxxxx Vie  </v>
      </c>
      <c r="C4" s="728" t="s">
        <v>106</v>
      </c>
      <c r="D4" s="728"/>
      <c r="E4" s="27" t="s">
        <v>592</v>
      </c>
      <c r="F4" s="729" t="s">
        <v>557</v>
      </c>
      <c r="G4" s="729"/>
      <c r="H4" s="28" t="s">
        <v>592</v>
      </c>
      <c r="I4" s="730" t="s">
        <v>558</v>
      </c>
      <c r="J4" s="730"/>
      <c r="K4" s="29" t="s">
        <v>592</v>
      </c>
      <c r="L4" s="22"/>
      <c r="M4" s="10"/>
    </row>
    <row r="5" spans="1:13" ht="12.75">
      <c r="A5" s="10"/>
      <c r="B5" s="62"/>
      <c r="C5" s="464" t="s">
        <v>107</v>
      </c>
      <c r="D5" s="464" t="s">
        <v>108</v>
      </c>
      <c r="E5" s="465"/>
      <c r="F5" s="466" t="s">
        <v>107</v>
      </c>
      <c r="G5" s="466" t="s">
        <v>108</v>
      </c>
      <c r="H5" s="467"/>
      <c r="I5" s="468" t="s">
        <v>107</v>
      </c>
      <c r="J5" s="468" t="s">
        <v>108</v>
      </c>
      <c r="K5" s="469"/>
      <c r="L5" s="22"/>
      <c r="M5" s="10"/>
    </row>
    <row r="6" spans="1:13" ht="12.75">
      <c r="A6" s="10">
        <v>52</v>
      </c>
      <c r="B6" s="95" t="s">
        <v>128</v>
      </c>
      <c r="C6" s="82">
        <f>F6+I6</f>
        <v>0</v>
      </c>
      <c r="D6" s="82">
        <f>G6+J6</f>
        <v>0</v>
      </c>
      <c r="E6" s="83" t="str">
        <f>IF(D6&lt;&gt;0,(C6-D6)*100/D6," ")</f>
        <v> </v>
      </c>
      <c r="F6" s="90"/>
      <c r="G6" s="90"/>
      <c r="H6" s="59" t="str">
        <f>IF(G6&lt;&gt;0,(F6-G6)*100/G6," ")</f>
        <v> </v>
      </c>
      <c r="I6" s="60"/>
      <c r="J6" s="60"/>
      <c r="K6" s="61" t="str">
        <f>IF(J6&lt;&gt;0,(I6-J6)*100/J6," ")</f>
        <v> </v>
      </c>
      <c r="L6" s="22"/>
      <c r="M6" s="10"/>
    </row>
    <row r="7" spans="1:13" ht="12.75">
      <c r="A7" s="10"/>
      <c r="B7" s="96"/>
      <c r="C7" s="96"/>
      <c r="D7" s="96"/>
      <c r="E7" s="96"/>
      <c r="F7" s="96"/>
      <c r="G7" s="96"/>
      <c r="H7" s="96"/>
      <c r="I7" s="96"/>
      <c r="J7" s="96"/>
      <c r="K7" s="96"/>
      <c r="L7" s="10"/>
      <c r="M7" s="10"/>
    </row>
    <row r="8" spans="1:13" ht="12.75">
      <c r="A8" s="10">
        <v>53</v>
      </c>
      <c r="B8" s="97" t="s">
        <v>129</v>
      </c>
      <c r="C8" s="37">
        <f aca="true" t="shared" si="0" ref="C8:C31">F8+I8</f>
        <v>0</v>
      </c>
      <c r="D8" s="37">
        <f aca="true" t="shared" si="1" ref="D8:D31">G8+J8</f>
        <v>0</v>
      </c>
      <c r="E8" s="98" t="str">
        <f aca="true" t="shared" si="2" ref="E8:E31">IF(D8&lt;&gt;0,(C8-D8)*100/D8," ")</f>
        <v> </v>
      </c>
      <c r="F8" s="47"/>
      <c r="G8" s="47"/>
      <c r="H8" s="40" t="str">
        <f aca="true" t="shared" si="3" ref="H8:H31">IF(G8&lt;&gt;0,(F8-G8)*100/G8," ")</f>
        <v> </v>
      </c>
      <c r="I8" s="41"/>
      <c r="J8" s="41"/>
      <c r="K8" s="42" t="str">
        <f aca="true" t="shared" si="4" ref="K8:K31">IF(J8&lt;&gt;0,(I8-J8)*100/J8," ")</f>
        <v> </v>
      </c>
      <c r="L8" s="16"/>
      <c r="M8" s="10"/>
    </row>
    <row r="9" spans="1:13" ht="12.75">
      <c r="A9" s="10">
        <v>54</v>
      </c>
      <c r="B9" s="99" t="s">
        <v>229</v>
      </c>
      <c r="C9" s="37">
        <f t="shared" si="0"/>
        <v>0</v>
      </c>
      <c r="D9" s="37">
        <f t="shared" si="1"/>
        <v>0</v>
      </c>
      <c r="E9" s="98" t="str">
        <f t="shared" si="2"/>
        <v> </v>
      </c>
      <c r="F9" s="47"/>
      <c r="G9" s="47"/>
      <c r="H9" s="64" t="str">
        <f t="shared" si="3"/>
        <v> </v>
      </c>
      <c r="I9" s="41"/>
      <c r="J9" s="41"/>
      <c r="K9" s="65" t="str">
        <f t="shared" si="4"/>
        <v> </v>
      </c>
      <c r="L9" s="10"/>
      <c r="M9" s="10"/>
    </row>
    <row r="10" spans="1:13" ht="12.75">
      <c r="A10" s="10">
        <v>55</v>
      </c>
      <c r="B10" s="99" t="s">
        <v>230</v>
      </c>
      <c r="C10" s="37">
        <f t="shared" si="0"/>
        <v>0</v>
      </c>
      <c r="D10" s="37">
        <f t="shared" si="1"/>
        <v>0</v>
      </c>
      <c r="E10" s="98" t="str">
        <f t="shared" si="2"/>
        <v> </v>
      </c>
      <c r="F10" s="47"/>
      <c r="G10" s="47"/>
      <c r="H10" s="64" t="str">
        <f t="shared" si="3"/>
        <v> </v>
      </c>
      <c r="I10" s="41"/>
      <c r="J10" s="41"/>
      <c r="K10" s="65" t="str">
        <f t="shared" si="4"/>
        <v> </v>
      </c>
      <c r="L10" s="16"/>
      <c r="M10" s="10"/>
    </row>
    <row r="11" spans="1:13" ht="12.75">
      <c r="A11" s="10">
        <v>56</v>
      </c>
      <c r="B11" s="63" t="s">
        <v>130</v>
      </c>
      <c r="C11" s="37">
        <f t="shared" si="0"/>
        <v>0</v>
      </c>
      <c r="D11" s="37">
        <f t="shared" si="1"/>
        <v>0</v>
      </c>
      <c r="E11" s="98" t="str">
        <f t="shared" si="2"/>
        <v> </v>
      </c>
      <c r="F11" s="47"/>
      <c r="G11" s="47"/>
      <c r="H11" s="64" t="str">
        <f t="shared" si="3"/>
        <v> </v>
      </c>
      <c r="I11" s="41"/>
      <c r="J11" s="41"/>
      <c r="K11" s="65" t="str">
        <f t="shared" si="4"/>
        <v> </v>
      </c>
      <c r="L11" s="10"/>
      <c r="M11" s="10"/>
    </row>
    <row r="12" spans="1:13" ht="12.75">
      <c r="A12" s="10">
        <v>57</v>
      </c>
      <c r="B12" s="99" t="s">
        <v>131</v>
      </c>
      <c r="C12" s="37">
        <f t="shared" si="0"/>
        <v>0</v>
      </c>
      <c r="D12" s="37">
        <f t="shared" si="1"/>
        <v>0</v>
      </c>
      <c r="E12" s="98" t="str">
        <f t="shared" si="2"/>
        <v> </v>
      </c>
      <c r="F12" s="47"/>
      <c r="G12" s="47"/>
      <c r="H12" s="64" t="str">
        <f t="shared" si="3"/>
        <v> </v>
      </c>
      <c r="I12" s="41"/>
      <c r="J12" s="41"/>
      <c r="K12" s="65" t="str">
        <f t="shared" si="4"/>
        <v> </v>
      </c>
      <c r="L12" s="10"/>
      <c r="M12" s="10"/>
    </row>
    <row r="13" spans="1:13" ht="25.5">
      <c r="A13" s="10">
        <v>58</v>
      </c>
      <c r="B13" s="123" t="s">
        <v>668</v>
      </c>
      <c r="C13" s="37">
        <f t="shared" si="0"/>
        <v>0</v>
      </c>
      <c r="D13" s="37">
        <f t="shared" si="1"/>
        <v>0</v>
      </c>
      <c r="E13" s="98" t="str">
        <f t="shared" si="2"/>
        <v> </v>
      </c>
      <c r="F13" s="47"/>
      <c r="G13" s="47"/>
      <c r="H13" s="64" t="str">
        <f t="shared" si="3"/>
        <v> </v>
      </c>
      <c r="I13" s="41"/>
      <c r="J13" s="41"/>
      <c r="K13" s="65" t="str">
        <f t="shared" si="4"/>
        <v> </v>
      </c>
      <c r="L13" s="10"/>
      <c r="M13" s="10"/>
    </row>
    <row r="14" spans="1:13" ht="12.75">
      <c r="A14" s="10">
        <v>59</v>
      </c>
      <c r="B14" s="97" t="s">
        <v>602</v>
      </c>
      <c r="C14" s="37">
        <f t="shared" si="0"/>
        <v>0</v>
      </c>
      <c r="D14" s="37">
        <f t="shared" si="1"/>
        <v>0</v>
      </c>
      <c r="E14" s="98" t="str">
        <f t="shared" si="2"/>
        <v> </v>
      </c>
      <c r="F14" s="47"/>
      <c r="G14" s="47"/>
      <c r="H14" s="64" t="str">
        <f t="shared" si="3"/>
        <v> </v>
      </c>
      <c r="I14" s="41"/>
      <c r="J14" s="41"/>
      <c r="K14" s="65" t="str">
        <f t="shared" si="4"/>
        <v> </v>
      </c>
      <c r="L14" s="16"/>
      <c r="M14" s="10"/>
    </row>
    <row r="15" spans="1:13" ht="12.75">
      <c r="A15" s="10">
        <v>60</v>
      </c>
      <c r="B15" s="99" t="s">
        <v>132</v>
      </c>
      <c r="C15" s="37">
        <f t="shared" si="0"/>
        <v>0</v>
      </c>
      <c r="D15" s="37">
        <f t="shared" si="1"/>
        <v>0</v>
      </c>
      <c r="E15" s="98" t="str">
        <f t="shared" si="2"/>
        <v> </v>
      </c>
      <c r="F15" s="47"/>
      <c r="G15" s="47"/>
      <c r="H15" s="64" t="str">
        <f t="shared" si="3"/>
        <v> </v>
      </c>
      <c r="I15" s="41"/>
      <c r="J15" s="41"/>
      <c r="K15" s="65" t="str">
        <f t="shared" si="4"/>
        <v> </v>
      </c>
      <c r="L15" s="10"/>
      <c r="M15" s="10"/>
    </row>
    <row r="16" spans="1:13" ht="12.75">
      <c r="A16" s="10">
        <v>61</v>
      </c>
      <c r="B16" s="99" t="s">
        <v>133</v>
      </c>
      <c r="C16" s="37">
        <f t="shared" si="0"/>
        <v>0</v>
      </c>
      <c r="D16" s="37">
        <f t="shared" si="1"/>
        <v>0</v>
      </c>
      <c r="E16" s="98" t="str">
        <f t="shared" si="2"/>
        <v> </v>
      </c>
      <c r="F16" s="47"/>
      <c r="G16" s="47"/>
      <c r="H16" s="64" t="str">
        <f t="shared" si="3"/>
        <v> </v>
      </c>
      <c r="I16" s="41"/>
      <c r="J16" s="41"/>
      <c r="K16" s="65" t="str">
        <f t="shared" si="4"/>
        <v> </v>
      </c>
      <c r="L16" s="10"/>
      <c r="M16" s="10"/>
    </row>
    <row r="17" spans="1:13" ht="12.75">
      <c r="A17" s="10">
        <v>62</v>
      </c>
      <c r="B17" s="99" t="s">
        <v>134</v>
      </c>
      <c r="C17" s="37">
        <f t="shared" si="0"/>
        <v>0</v>
      </c>
      <c r="D17" s="37">
        <f t="shared" si="1"/>
        <v>0</v>
      </c>
      <c r="E17" s="98" t="str">
        <f t="shared" si="2"/>
        <v> </v>
      </c>
      <c r="F17" s="47"/>
      <c r="G17" s="47"/>
      <c r="H17" s="64" t="str">
        <f t="shared" si="3"/>
        <v> </v>
      </c>
      <c r="I17" s="41"/>
      <c r="J17" s="41"/>
      <c r="K17" s="65" t="str">
        <f t="shared" si="4"/>
        <v> </v>
      </c>
      <c r="L17" s="10"/>
      <c r="M17" s="10"/>
    </row>
    <row r="18" spans="1:13" ht="12.75">
      <c r="A18" s="10">
        <v>63</v>
      </c>
      <c r="B18" s="99" t="s">
        <v>178</v>
      </c>
      <c r="C18" s="37">
        <f t="shared" si="0"/>
        <v>0</v>
      </c>
      <c r="D18" s="37">
        <f t="shared" si="1"/>
        <v>0</v>
      </c>
      <c r="E18" s="100" t="str">
        <f t="shared" si="2"/>
        <v> </v>
      </c>
      <c r="F18" s="47"/>
      <c r="G18" s="47"/>
      <c r="H18" s="64" t="str">
        <f t="shared" si="3"/>
        <v> </v>
      </c>
      <c r="I18" s="41"/>
      <c r="J18" s="41"/>
      <c r="K18" s="65" t="str">
        <f t="shared" si="4"/>
        <v> </v>
      </c>
      <c r="L18" s="10"/>
      <c r="M18" s="10"/>
    </row>
    <row r="19" spans="1:13" ht="12.75">
      <c r="A19" s="10">
        <v>64</v>
      </c>
      <c r="B19" s="99" t="s">
        <v>135</v>
      </c>
      <c r="C19" s="37">
        <f t="shared" si="0"/>
        <v>0</v>
      </c>
      <c r="D19" s="37">
        <f t="shared" si="1"/>
        <v>0</v>
      </c>
      <c r="E19" s="100" t="str">
        <f t="shared" si="2"/>
        <v> </v>
      </c>
      <c r="F19" s="47"/>
      <c r="G19" s="47"/>
      <c r="H19" s="64" t="str">
        <f t="shared" si="3"/>
        <v> </v>
      </c>
      <c r="I19" s="41"/>
      <c r="J19" s="41"/>
      <c r="K19" s="65" t="str">
        <f t="shared" si="4"/>
        <v> </v>
      </c>
      <c r="L19" s="10"/>
      <c r="M19" s="10"/>
    </row>
    <row r="20" spans="1:13" ht="12.75">
      <c r="A20" s="10">
        <v>65</v>
      </c>
      <c r="B20" s="99" t="s">
        <v>180</v>
      </c>
      <c r="C20" s="37">
        <f t="shared" si="0"/>
        <v>0</v>
      </c>
      <c r="D20" s="37">
        <f t="shared" si="1"/>
        <v>0</v>
      </c>
      <c r="E20" s="100" t="str">
        <f t="shared" si="2"/>
        <v> </v>
      </c>
      <c r="F20" s="47"/>
      <c r="G20" s="47"/>
      <c r="H20" s="64" t="str">
        <f t="shared" si="3"/>
        <v> </v>
      </c>
      <c r="I20" s="41"/>
      <c r="J20" s="41"/>
      <c r="K20" s="65" t="str">
        <f t="shared" si="4"/>
        <v> </v>
      </c>
      <c r="L20" s="10"/>
      <c r="M20" s="10"/>
    </row>
    <row r="21" spans="1:13" ht="12.75">
      <c r="A21" s="10">
        <v>66</v>
      </c>
      <c r="B21" s="99" t="s">
        <v>181</v>
      </c>
      <c r="C21" s="37">
        <f t="shared" si="0"/>
        <v>0</v>
      </c>
      <c r="D21" s="37">
        <f t="shared" si="1"/>
        <v>0</v>
      </c>
      <c r="E21" s="100" t="str">
        <f t="shared" si="2"/>
        <v> </v>
      </c>
      <c r="F21" s="47"/>
      <c r="G21" s="47"/>
      <c r="H21" s="64" t="str">
        <f t="shared" si="3"/>
        <v> </v>
      </c>
      <c r="I21" s="41"/>
      <c r="J21" s="41"/>
      <c r="K21" s="65" t="str">
        <f t="shared" si="4"/>
        <v> </v>
      </c>
      <c r="L21" s="10"/>
      <c r="M21" s="10"/>
    </row>
    <row r="22" spans="1:13" ht="12.75">
      <c r="A22" s="10">
        <v>67</v>
      </c>
      <c r="B22" s="99" t="s">
        <v>182</v>
      </c>
      <c r="C22" s="37">
        <f t="shared" si="0"/>
        <v>0</v>
      </c>
      <c r="D22" s="37">
        <f t="shared" si="1"/>
        <v>0</v>
      </c>
      <c r="E22" s="100" t="str">
        <f t="shared" si="2"/>
        <v> </v>
      </c>
      <c r="F22" s="47"/>
      <c r="G22" s="47"/>
      <c r="H22" s="64" t="str">
        <f t="shared" si="3"/>
        <v> </v>
      </c>
      <c r="I22" s="41"/>
      <c r="J22" s="41"/>
      <c r="K22" s="65" t="str">
        <f t="shared" si="4"/>
        <v> </v>
      </c>
      <c r="L22" s="10"/>
      <c r="M22" s="10"/>
    </row>
    <row r="23" spans="1:13" ht="25.5">
      <c r="A23" s="19">
        <v>68</v>
      </c>
      <c r="B23" s="471" t="s">
        <v>607</v>
      </c>
      <c r="C23" s="37">
        <f t="shared" si="0"/>
        <v>0</v>
      </c>
      <c r="D23" s="37">
        <f t="shared" si="1"/>
        <v>0</v>
      </c>
      <c r="E23" s="100" t="str">
        <f t="shared" si="2"/>
        <v> </v>
      </c>
      <c r="F23" s="47"/>
      <c r="G23" s="47"/>
      <c r="H23" s="64" t="str">
        <f t="shared" si="3"/>
        <v> </v>
      </c>
      <c r="I23" s="41"/>
      <c r="J23" s="41"/>
      <c r="K23" s="65" t="str">
        <f t="shared" si="4"/>
        <v> </v>
      </c>
      <c r="L23" s="10"/>
      <c r="M23" s="10"/>
    </row>
    <row r="24" spans="1:13" ht="12.75">
      <c r="A24" s="10">
        <v>69</v>
      </c>
      <c r="B24" s="99" t="s">
        <v>136</v>
      </c>
      <c r="C24" s="37">
        <f t="shared" si="0"/>
        <v>0</v>
      </c>
      <c r="D24" s="37">
        <f t="shared" si="1"/>
        <v>0</v>
      </c>
      <c r="E24" s="100" t="str">
        <f t="shared" si="2"/>
        <v> </v>
      </c>
      <c r="F24" s="47"/>
      <c r="G24" s="47"/>
      <c r="H24" s="64" t="str">
        <f t="shared" si="3"/>
        <v> </v>
      </c>
      <c r="I24" s="41"/>
      <c r="J24" s="41"/>
      <c r="K24" s="65" t="str">
        <f t="shared" si="4"/>
        <v> </v>
      </c>
      <c r="L24" s="10"/>
      <c r="M24" s="10"/>
    </row>
    <row r="25" spans="1:13" ht="12.75">
      <c r="A25" s="10">
        <v>70</v>
      </c>
      <c r="B25" s="99" t="s">
        <v>137</v>
      </c>
      <c r="C25" s="37">
        <f t="shared" si="0"/>
        <v>0</v>
      </c>
      <c r="D25" s="37">
        <f t="shared" si="1"/>
        <v>0</v>
      </c>
      <c r="E25" s="100" t="str">
        <f t="shared" si="2"/>
        <v> </v>
      </c>
      <c r="F25" s="47"/>
      <c r="G25" s="47"/>
      <c r="H25" s="64" t="str">
        <f t="shared" si="3"/>
        <v> </v>
      </c>
      <c r="I25" s="41"/>
      <c r="J25" s="41"/>
      <c r="K25" s="65" t="str">
        <f t="shared" si="4"/>
        <v> </v>
      </c>
      <c r="L25" s="10"/>
      <c r="M25" s="10"/>
    </row>
    <row r="26" spans="1:13" ht="12.75">
      <c r="A26" s="10">
        <v>71</v>
      </c>
      <c r="B26" s="99" t="s">
        <v>232</v>
      </c>
      <c r="C26" s="37">
        <f t="shared" si="0"/>
        <v>0</v>
      </c>
      <c r="D26" s="37">
        <f t="shared" si="1"/>
        <v>0</v>
      </c>
      <c r="E26" s="100" t="str">
        <f t="shared" si="2"/>
        <v> </v>
      </c>
      <c r="F26" s="47"/>
      <c r="G26" s="47"/>
      <c r="H26" s="64" t="str">
        <f t="shared" si="3"/>
        <v> </v>
      </c>
      <c r="I26" s="41"/>
      <c r="J26" s="41"/>
      <c r="K26" s="65" t="str">
        <f t="shared" si="4"/>
        <v> </v>
      </c>
      <c r="L26" s="10"/>
      <c r="M26" s="10"/>
    </row>
    <row r="27" spans="1:13" ht="12.75">
      <c r="A27" s="10">
        <v>72</v>
      </c>
      <c r="B27" s="99" t="s">
        <v>456</v>
      </c>
      <c r="C27" s="37">
        <f t="shared" si="0"/>
        <v>0</v>
      </c>
      <c r="D27" s="37">
        <f t="shared" si="1"/>
        <v>0</v>
      </c>
      <c r="E27" s="100" t="str">
        <f t="shared" si="2"/>
        <v> </v>
      </c>
      <c r="F27" s="47"/>
      <c r="G27" s="47"/>
      <c r="H27" s="64" t="str">
        <f t="shared" si="3"/>
        <v> </v>
      </c>
      <c r="I27" s="41"/>
      <c r="J27" s="41"/>
      <c r="K27" s="65" t="str">
        <f t="shared" si="4"/>
        <v> </v>
      </c>
      <c r="L27" s="10"/>
      <c r="M27" s="10"/>
    </row>
    <row r="28" spans="1:13" ht="12.75">
      <c r="A28" s="10">
        <v>73</v>
      </c>
      <c r="B28" s="99" t="s">
        <v>457</v>
      </c>
      <c r="C28" s="37">
        <f t="shared" si="0"/>
        <v>0</v>
      </c>
      <c r="D28" s="37">
        <f t="shared" si="1"/>
        <v>0</v>
      </c>
      <c r="E28" s="100" t="str">
        <f t="shared" si="2"/>
        <v> </v>
      </c>
      <c r="F28" s="47"/>
      <c r="G28" s="47"/>
      <c r="H28" s="64" t="str">
        <f t="shared" si="3"/>
        <v> </v>
      </c>
      <c r="I28" s="41"/>
      <c r="J28" s="41"/>
      <c r="K28" s="65" t="str">
        <f t="shared" si="4"/>
        <v> </v>
      </c>
      <c r="L28" s="10"/>
      <c r="M28" s="10"/>
    </row>
    <row r="29" spans="1:13" ht="12.75">
      <c r="A29" s="10">
        <v>74</v>
      </c>
      <c r="B29" s="99" t="s">
        <v>138</v>
      </c>
      <c r="C29" s="37">
        <f t="shared" si="0"/>
        <v>0</v>
      </c>
      <c r="D29" s="37">
        <f t="shared" si="1"/>
        <v>0</v>
      </c>
      <c r="E29" s="100" t="str">
        <f t="shared" si="2"/>
        <v> </v>
      </c>
      <c r="F29" s="47"/>
      <c r="G29" s="47"/>
      <c r="H29" s="64" t="str">
        <f t="shared" si="3"/>
        <v> </v>
      </c>
      <c r="I29" s="41"/>
      <c r="J29" s="41"/>
      <c r="K29" s="65" t="str">
        <f t="shared" si="4"/>
        <v> </v>
      </c>
      <c r="L29" s="10"/>
      <c r="M29" s="10"/>
    </row>
    <row r="30" spans="1:13" ht="12.75">
      <c r="A30" s="10">
        <v>75</v>
      </c>
      <c r="B30" s="99" t="s">
        <v>139</v>
      </c>
      <c r="C30" s="101">
        <f t="shared" si="0"/>
        <v>0</v>
      </c>
      <c r="D30" s="101">
        <f t="shared" si="1"/>
        <v>0</v>
      </c>
      <c r="E30" s="102" t="str">
        <f t="shared" si="2"/>
        <v> </v>
      </c>
      <c r="F30" s="47"/>
      <c r="G30" s="47"/>
      <c r="H30" s="64" t="str">
        <f t="shared" si="3"/>
        <v> </v>
      </c>
      <c r="I30" s="41"/>
      <c r="J30" s="41"/>
      <c r="K30" s="65" t="str">
        <f t="shared" si="4"/>
        <v> </v>
      </c>
      <c r="L30" s="10"/>
      <c r="M30" s="10"/>
    </row>
    <row r="31" spans="1:13" ht="25.5">
      <c r="A31" s="19">
        <v>76</v>
      </c>
      <c r="B31" s="103" t="s">
        <v>261</v>
      </c>
      <c r="C31" s="104">
        <f t="shared" si="0"/>
        <v>0</v>
      </c>
      <c r="D31" s="104">
        <f t="shared" si="1"/>
        <v>0</v>
      </c>
      <c r="E31" s="105" t="str">
        <f t="shared" si="2"/>
        <v> </v>
      </c>
      <c r="F31" s="106">
        <f>SUM(F$8:F$30)</f>
        <v>0</v>
      </c>
      <c r="G31" s="106">
        <f>SUM(G$8:G$30)</f>
        <v>0</v>
      </c>
      <c r="H31" s="107" t="str">
        <f t="shared" si="3"/>
        <v> </v>
      </c>
      <c r="I31" s="108">
        <f>SUM(I$8:I$30)</f>
        <v>0</v>
      </c>
      <c r="J31" s="108">
        <f>SUM(J$8:J$30)</f>
        <v>0</v>
      </c>
      <c r="K31" s="109" t="str">
        <f t="shared" si="4"/>
        <v> </v>
      </c>
      <c r="L31" s="10"/>
      <c r="M31" s="10"/>
    </row>
    <row r="32" spans="1:13" ht="12.75">
      <c r="A32" s="62"/>
      <c r="B32" s="330"/>
      <c r="C32" s="110"/>
      <c r="D32" s="110"/>
      <c r="E32" s="110"/>
      <c r="F32" s="110"/>
      <c r="G32" s="110"/>
      <c r="H32" s="110"/>
      <c r="I32" s="110"/>
      <c r="J32" s="110"/>
      <c r="K32" s="110"/>
      <c r="L32" s="10"/>
      <c r="M32" s="10"/>
    </row>
    <row r="33" spans="1:13" ht="12.75">
      <c r="A33" s="10">
        <v>77</v>
      </c>
      <c r="B33" s="111" t="s">
        <v>603</v>
      </c>
      <c r="C33" s="112">
        <f>F33+I33</f>
        <v>0</v>
      </c>
      <c r="D33" s="112">
        <f>G33+J33</f>
        <v>0</v>
      </c>
      <c r="E33" s="113" t="str">
        <f>IF(D33&lt;&gt;0,(C33-D33)*100/D33," ")</f>
        <v> </v>
      </c>
      <c r="F33" s="90"/>
      <c r="G33" s="90"/>
      <c r="H33" s="114" t="str">
        <f>IF(G33&lt;&gt;0,(F33-G33)*100/G33," ")</f>
        <v> </v>
      </c>
      <c r="I33" s="60"/>
      <c r="J33" s="60"/>
      <c r="K33" s="115" t="str">
        <f>IF(J33&lt;&gt;0,(I33-J33)*100/J33," ")</f>
        <v> </v>
      </c>
      <c r="L33" s="10"/>
      <c r="M33" s="10"/>
    </row>
    <row r="34" spans="1:13" ht="12.75">
      <c r="A34" s="10"/>
      <c r="B34" s="116"/>
      <c r="C34" s="116"/>
      <c r="D34" s="116"/>
      <c r="E34" s="116"/>
      <c r="F34" s="116"/>
      <c r="G34" s="116"/>
      <c r="H34" s="116"/>
      <c r="I34" s="116"/>
      <c r="J34" s="116"/>
      <c r="K34" s="116"/>
      <c r="L34" s="10"/>
      <c r="M34" s="10"/>
    </row>
    <row r="35" spans="1:13" ht="38.25">
      <c r="A35" s="19">
        <v>78</v>
      </c>
      <c r="B35" s="117" t="s">
        <v>604</v>
      </c>
      <c r="C35" s="112">
        <f>F35+I35</f>
        <v>0</v>
      </c>
      <c r="D35" s="112">
        <f>G35+J35</f>
        <v>0</v>
      </c>
      <c r="E35" s="113" t="str">
        <f>IF(D35&lt;&gt;0,(C35-D35)*100/D35," ")</f>
        <v> </v>
      </c>
      <c r="F35" s="118"/>
      <c r="G35" s="118"/>
      <c r="H35" s="119"/>
      <c r="I35" s="120"/>
      <c r="J35" s="120"/>
      <c r="K35" s="121"/>
      <c r="L35" s="10"/>
      <c r="M35" s="10"/>
    </row>
    <row r="36" spans="1:13" ht="12.75">
      <c r="A36" s="10"/>
      <c r="B36" s="330"/>
      <c r="C36" s="96"/>
      <c r="D36" s="96"/>
      <c r="E36" s="96"/>
      <c r="F36" s="96"/>
      <c r="G36" s="96"/>
      <c r="H36" s="96"/>
      <c r="I36" s="96"/>
      <c r="J36" s="96"/>
      <c r="K36" s="96"/>
      <c r="L36" s="10"/>
      <c r="M36" s="10"/>
    </row>
    <row r="37" spans="1:13" ht="38.25">
      <c r="A37" s="19">
        <v>79</v>
      </c>
      <c r="B37" s="103" t="s">
        <v>658</v>
      </c>
      <c r="C37" s="82">
        <f>F37+I37</f>
        <v>0</v>
      </c>
      <c r="D37" s="82">
        <f>G37+J37</f>
        <v>0</v>
      </c>
      <c r="E37" s="83" t="str">
        <f>IF(D37&lt;&gt;0,(C37-D37)*100/D37," ")</f>
        <v> </v>
      </c>
      <c r="F37" s="122">
        <f>F$31+F$35</f>
        <v>0</v>
      </c>
      <c r="G37" s="122">
        <f>G$31+G$35</f>
        <v>0</v>
      </c>
      <c r="H37" s="85" t="str">
        <f>IF(G37&lt;&gt;0,(F37-G37)*100/G37," ")</f>
        <v> </v>
      </c>
      <c r="I37" s="86">
        <f>I$31+I$35</f>
        <v>0</v>
      </c>
      <c r="J37" s="86">
        <f>J$31+J$35</f>
        <v>0</v>
      </c>
      <c r="K37" s="87" t="str">
        <f>IF(J37&lt;&gt;0,(I37-J37)*100/J37," ")</f>
        <v> </v>
      </c>
      <c r="L37" s="10"/>
      <c r="M37" s="10"/>
    </row>
    <row r="38" spans="1:13" ht="12.75">
      <c r="A38" s="10"/>
      <c r="B38" s="330"/>
      <c r="C38" s="13"/>
      <c r="D38" s="13"/>
      <c r="E38" s="13"/>
      <c r="F38" s="13"/>
      <c r="G38" s="13"/>
      <c r="H38" s="13"/>
      <c r="I38" s="13"/>
      <c r="J38" s="13"/>
      <c r="K38" s="13"/>
      <c r="L38" s="10"/>
      <c r="M38" s="10"/>
    </row>
    <row r="39" spans="1:13" ht="12.75">
      <c r="A39" s="19">
        <v>80</v>
      </c>
      <c r="B39" s="123" t="s">
        <v>606</v>
      </c>
      <c r="C39" s="37">
        <f aca="true" t="shared" si="5" ref="C39:D43">F39+I39</f>
        <v>0</v>
      </c>
      <c r="D39" s="37">
        <f t="shared" si="5"/>
        <v>0</v>
      </c>
      <c r="E39" s="38" t="str">
        <f aca="true" t="shared" si="6" ref="E39:E46">IF(D39&lt;&gt;0,(C39-D39)*100/D39," ")</f>
        <v> </v>
      </c>
      <c r="F39" s="39"/>
      <c r="G39" s="39"/>
      <c r="H39" s="40" t="str">
        <f aca="true" t="shared" si="7" ref="H39:H46">IF(G39&lt;&gt;0,(F39-G39)*100/G39," ")</f>
        <v> </v>
      </c>
      <c r="I39" s="41"/>
      <c r="J39" s="41"/>
      <c r="K39" s="42" t="str">
        <f aca="true" t="shared" si="8" ref="K39:K46">IF(J39&lt;&gt;0,(I39-J39)*100/J39," ")</f>
        <v> </v>
      </c>
      <c r="L39" s="10"/>
      <c r="M39" s="10"/>
    </row>
    <row r="40" spans="1:13" ht="12.75">
      <c r="A40" s="10">
        <v>81</v>
      </c>
      <c r="B40" s="124" t="s">
        <v>263</v>
      </c>
      <c r="C40" s="37">
        <f t="shared" si="5"/>
        <v>0</v>
      </c>
      <c r="D40" s="37">
        <f t="shared" si="5"/>
        <v>0</v>
      </c>
      <c r="E40" s="70" t="str">
        <f t="shared" si="6"/>
        <v> </v>
      </c>
      <c r="F40" s="39"/>
      <c r="G40" s="39"/>
      <c r="H40" s="64" t="str">
        <f t="shared" si="7"/>
        <v> </v>
      </c>
      <c r="I40" s="41"/>
      <c r="J40" s="41"/>
      <c r="K40" s="65" t="str">
        <f t="shared" si="8"/>
        <v> </v>
      </c>
      <c r="L40" s="10"/>
      <c r="M40" s="10"/>
    </row>
    <row r="41" spans="1:13" ht="12.75">
      <c r="A41" s="10">
        <v>82</v>
      </c>
      <c r="B41" s="99" t="s">
        <v>264</v>
      </c>
      <c r="C41" s="37">
        <f t="shared" si="5"/>
        <v>0</v>
      </c>
      <c r="D41" s="37">
        <f t="shared" si="5"/>
        <v>0</v>
      </c>
      <c r="E41" s="70" t="str">
        <f t="shared" si="6"/>
        <v> </v>
      </c>
      <c r="F41" s="39"/>
      <c r="G41" s="39"/>
      <c r="H41" s="64" t="str">
        <f t="shared" si="7"/>
        <v> </v>
      </c>
      <c r="I41" s="41"/>
      <c r="J41" s="41"/>
      <c r="K41" s="65" t="str">
        <f t="shared" si="8"/>
        <v> </v>
      </c>
      <c r="L41" s="10"/>
      <c r="M41" s="10"/>
    </row>
    <row r="42" spans="1:13" ht="12.75">
      <c r="A42" s="10">
        <v>83</v>
      </c>
      <c r="B42" s="99" t="s">
        <v>608</v>
      </c>
      <c r="C42" s="37">
        <f t="shared" si="5"/>
        <v>0</v>
      </c>
      <c r="D42" s="37">
        <f t="shared" si="5"/>
        <v>0</v>
      </c>
      <c r="E42" s="70" t="str">
        <f t="shared" si="6"/>
        <v> </v>
      </c>
      <c r="F42" s="39"/>
      <c r="G42" s="39"/>
      <c r="H42" s="64" t="str">
        <f t="shared" si="7"/>
        <v> </v>
      </c>
      <c r="I42" s="41"/>
      <c r="J42" s="41"/>
      <c r="K42" s="65" t="str">
        <f t="shared" si="8"/>
        <v> </v>
      </c>
      <c r="L42" s="16"/>
      <c r="M42" s="10"/>
    </row>
    <row r="43" spans="1:13" ht="12.75">
      <c r="A43" s="10">
        <v>84</v>
      </c>
      <c r="B43" s="99" t="s">
        <v>265</v>
      </c>
      <c r="C43" s="37">
        <f t="shared" si="5"/>
        <v>0</v>
      </c>
      <c r="D43" s="37">
        <f t="shared" si="5"/>
        <v>0</v>
      </c>
      <c r="E43" s="70" t="str">
        <f t="shared" si="6"/>
        <v> </v>
      </c>
      <c r="F43" s="39"/>
      <c r="G43" s="39"/>
      <c r="H43" s="64" t="str">
        <f t="shared" si="7"/>
        <v> </v>
      </c>
      <c r="I43" s="41"/>
      <c r="J43" s="41"/>
      <c r="K43" s="65" t="str">
        <f t="shared" si="8"/>
        <v> </v>
      </c>
      <c r="L43" s="10"/>
      <c r="M43" s="10"/>
    </row>
    <row r="44" spans="1:13" ht="12.75">
      <c r="A44" s="10">
        <v>85</v>
      </c>
      <c r="B44" s="99" t="s">
        <v>266</v>
      </c>
      <c r="C44" s="37">
        <f>I44</f>
        <v>0</v>
      </c>
      <c r="D44" s="37">
        <f>J44</f>
        <v>0</v>
      </c>
      <c r="E44" s="70" t="str">
        <f t="shared" si="6"/>
        <v> </v>
      </c>
      <c r="F44" s="71"/>
      <c r="G44" s="71"/>
      <c r="H44" s="64" t="str">
        <f t="shared" si="7"/>
        <v> </v>
      </c>
      <c r="I44" s="41"/>
      <c r="J44" s="41"/>
      <c r="K44" s="65" t="str">
        <f t="shared" si="8"/>
        <v> </v>
      </c>
      <c r="L44" s="10"/>
      <c r="M44" s="10"/>
    </row>
    <row r="45" spans="1:13" ht="25.5">
      <c r="A45" s="19">
        <v>86</v>
      </c>
      <c r="B45" s="123" t="s">
        <v>609</v>
      </c>
      <c r="C45" s="37">
        <f>F45+I45</f>
        <v>0</v>
      </c>
      <c r="D45" s="37">
        <f>G45+J45</f>
        <v>0</v>
      </c>
      <c r="E45" s="38" t="str">
        <f t="shared" si="6"/>
        <v> </v>
      </c>
      <c r="F45" s="39"/>
      <c r="G45" s="39"/>
      <c r="H45" s="64" t="str">
        <f t="shared" si="7"/>
        <v> </v>
      </c>
      <c r="I45" s="41"/>
      <c r="J45" s="41"/>
      <c r="K45" s="42" t="str">
        <f t="shared" si="8"/>
        <v> </v>
      </c>
      <c r="L45" s="10"/>
      <c r="M45" s="10"/>
    </row>
    <row r="46" spans="1:13" ht="12.75">
      <c r="A46" s="10">
        <v>87</v>
      </c>
      <c r="B46" s="125" t="s">
        <v>267</v>
      </c>
      <c r="C46" s="104">
        <f>F46+I46</f>
        <v>0</v>
      </c>
      <c r="D46" s="126">
        <f>G46+J46</f>
        <v>0</v>
      </c>
      <c r="E46" s="127" t="str">
        <f t="shared" si="6"/>
        <v> </v>
      </c>
      <c r="F46" s="106">
        <f>SUM(F$39:F$43)+F$45</f>
        <v>0</v>
      </c>
      <c r="G46" s="106">
        <f>SUM(G$39:G$43)+G$45</f>
        <v>0</v>
      </c>
      <c r="H46" s="107" t="str">
        <f t="shared" si="7"/>
        <v> </v>
      </c>
      <c r="I46" s="108">
        <f>SUM(I$39:I$45)</f>
        <v>0</v>
      </c>
      <c r="J46" s="108">
        <f>SUM(J$39:J$45)</f>
        <v>0</v>
      </c>
      <c r="K46" s="109" t="str">
        <f t="shared" si="8"/>
        <v> </v>
      </c>
      <c r="L46" s="10"/>
      <c r="M46" s="10"/>
    </row>
    <row r="47" spans="1:13" ht="12.75">
      <c r="A47" s="10"/>
      <c r="B47" s="54"/>
      <c r="C47" s="54"/>
      <c r="D47" s="54"/>
      <c r="E47" s="54"/>
      <c r="F47" s="54"/>
      <c r="G47" s="54"/>
      <c r="H47" s="54"/>
      <c r="I47" s="54"/>
      <c r="J47" s="54"/>
      <c r="K47" s="54"/>
      <c r="L47" s="10"/>
      <c r="M47" s="10"/>
    </row>
    <row r="48" spans="1:13" ht="13.5" thickBot="1">
      <c r="A48" s="10">
        <v>88</v>
      </c>
      <c r="B48" s="128" t="s">
        <v>610</v>
      </c>
      <c r="C48" s="73">
        <f>F48+I48</f>
        <v>0</v>
      </c>
      <c r="D48" s="73">
        <f>G48+J48</f>
        <v>0</v>
      </c>
      <c r="E48" s="74" t="str">
        <f>IF(D48&lt;&gt;0,(C48-D48)*100/D48," ")</f>
        <v> </v>
      </c>
      <c r="F48" s="75">
        <f>F$6+F$37+F$46</f>
        <v>0</v>
      </c>
      <c r="G48" s="75">
        <f>G$6+G$37+G$46</f>
        <v>0</v>
      </c>
      <c r="H48" s="76" t="str">
        <f>IF(G48&lt;&gt;0,(F48-G48)*100/G48," ")</f>
        <v> </v>
      </c>
      <c r="I48" s="77">
        <f>I$6+I$37+I$46</f>
        <v>0</v>
      </c>
      <c r="J48" s="77">
        <f>J$6+J$37+J$46</f>
        <v>0</v>
      </c>
      <c r="K48" s="78" t="str">
        <f>IF(J48&lt;&gt;0,(I48-J48)*100/J48," ")</f>
        <v> </v>
      </c>
      <c r="L48" s="10"/>
      <c r="M48" s="19"/>
    </row>
    <row r="49" spans="1:13" ht="14.25">
      <c r="A49" s="10"/>
      <c r="B49" s="94"/>
      <c r="C49" s="10"/>
      <c r="D49" s="10"/>
      <c r="E49" s="16"/>
      <c r="F49" s="10"/>
      <c r="G49" s="10"/>
      <c r="H49" s="16"/>
      <c r="I49" s="10"/>
      <c r="J49" s="10"/>
      <c r="K49" s="16"/>
      <c r="L49" s="10"/>
      <c r="M49" s="10"/>
    </row>
    <row r="50" spans="1:13" ht="12.75">
      <c r="A50" s="10"/>
      <c r="B50" s="10"/>
      <c r="C50" s="10"/>
      <c r="D50" s="10"/>
      <c r="E50" s="16"/>
      <c r="F50" s="10"/>
      <c r="G50" s="10"/>
      <c r="H50" s="16"/>
      <c r="I50" s="10"/>
      <c r="J50" s="10"/>
      <c r="K50" s="16"/>
      <c r="L50" s="10"/>
      <c r="M50" s="10"/>
    </row>
    <row r="51" spans="1:13" s="8" customFormat="1" ht="17.25" customHeight="1">
      <c r="A51" s="17">
        <v>4</v>
      </c>
      <c r="B51" s="18" t="s">
        <v>98</v>
      </c>
      <c r="C51" s="19" t="s">
        <v>555</v>
      </c>
      <c r="D51" s="19"/>
      <c r="E51" s="20"/>
      <c r="F51" s="19"/>
      <c r="G51" s="19"/>
      <c r="H51" s="20"/>
      <c r="I51" s="21"/>
      <c r="J51" s="21" t="s">
        <v>556</v>
      </c>
      <c r="K51" s="463">
        <f>jahr</f>
        <v>2005</v>
      </c>
      <c r="L51" s="22"/>
      <c r="M51" s="19"/>
    </row>
    <row r="52" spans="1:13" s="8" customFormat="1" ht="13.5" customHeight="1">
      <c r="A52" s="23"/>
      <c r="B52" s="24" t="s">
        <v>462</v>
      </c>
      <c r="C52" s="23" t="s">
        <v>290</v>
      </c>
      <c r="D52" s="23" t="s">
        <v>291</v>
      </c>
      <c r="E52" s="25" t="s">
        <v>459</v>
      </c>
      <c r="F52" s="23" t="s">
        <v>460</v>
      </c>
      <c r="G52" s="23" t="s">
        <v>458</v>
      </c>
      <c r="H52" s="25" t="s">
        <v>471</v>
      </c>
      <c r="I52" s="23" t="s">
        <v>472</v>
      </c>
      <c r="J52" s="23" t="s">
        <v>473</v>
      </c>
      <c r="K52" s="26" t="s">
        <v>474</v>
      </c>
      <c r="L52" s="26" t="s">
        <v>475</v>
      </c>
      <c r="M52" s="19"/>
    </row>
    <row r="53" spans="1:13" ht="12.75">
      <c r="A53" s="10"/>
      <c r="B53" s="321" t="str">
        <f>Vr&amp;"  "</f>
        <v>Xxxxxxxxxxxx Vie  </v>
      </c>
      <c r="C53" s="728" t="s">
        <v>106</v>
      </c>
      <c r="D53" s="728"/>
      <c r="E53" s="27" t="s">
        <v>592</v>
      </c>
      <c r="F53" s="729" t="s">
        <v>557</v>
      </c>
      <c r="G53" s="729"/>
      <c r="H53" s="28" t="s">
        <v>592</v>
      </c>
      <c r="I53" s="730" t="s">
        <v>558</v>
      </c>
      <c r="J53" s="730"/>
      <c r="K53" s="29" t="s">
        <v>592</v>
      </c>
      <c r="L53" s="322" t="s">
        <v>559</v>
      </c>
      <c r="M53" s="10"/>
    </row>
    <row r="54" spans="1:13" ht="14.25">
      <c r="A54" s="10"/>
      <c r="B54" s="62"/>
      <c r="C54" s="464" t="s">
        <v>107</v>
      </c>
      <c r="D54" s="464" t="s">
        <v>108</v>
      </c>
      <c r="E54" s="465"/>
      <c r="F54" s="466" t="s">
        <v>107</v>
      </c>
      <c r="G54" s="466" t="s">
        <v>108</v>
      </c>
      <c r="H54" s="467"/>
      <c r="I54" s="468" t="s">
        <v>107</v>
      </c>
      <c r="J54" s="468" t="s">
        <v>108</v>
      </c>
      <c r="K54" s="469"/>
      <c r="L54" s="322" t="s">
        <v>522</v>
      </c>
      <c r="M54" s="10"/>
    </row>
    <row r="55" spans="1:13" ht="12.75">
      <c r="A55" s="10">
        <v>89</v>
      </c>
      <c r="B55" s="334" t="s">
        <v>521</v>
      </c>
      <c r="C55" s="112">
        <f>F55+I55</f>
        <v>0</v>
      </c>
      <c r="D55" s="112">
        <f>G55+J55</f>
        <v>0</v>
      </c>
      <c r="E55" s="113" t="str">
        <f>IF(D55&lt;&gt;0,(C55-D55)*100/D55," ")</f>
        <v> </v>
      </c>
      <c r="F55" s="90"/>
      <c r="G55" s="90"/>
      <c r="H55" s="114" t="str">
        <f>IF(G55&lt;&gt;0,(F55-G55)*100/G55," ")</f>
        <v> </v>
      </c>
      <c r="I55" s="60"/>
      <c r="J55" s="60"/>
      <c r="K55" s="115" t="str">
        <f>IF(J55&lt;&gt;0,(I55-J55)*100/J55," ")</f>
        <v> </v>
      </c>
      <c r="L55" s="10"/>
      <c r="M55" s="10"/>
    </row>
    <row r="56" spans="1:13" ht="12.75">
      <c r="A56" s="10"/>
      <c r="B56" s="129"/>
      <c r="C56" s="129"/>
      <c r="D56" s="129"/>
      <c r="E56" s="129"/>
      <c r="F56" s="129"/>
      <c r="G56" s="129"/>
      <c r="H56" s="129"/>
      <c r="I56" s="129"/>
      <c r="J56" s="129"/>
      <c r="K56" s="129"/>
      <c r="L56" s="10"/>
      <c r="M56" s="10"/>
    </row>
    <row r="57" spans="1:13" ht="12.75">
      <c r="A57" s="10">
        <v>90</v>
      </c>
      <c r="B57" s="95" t="s">
        <v>268</v>
      </c>
      <c r="C57" s="112">
        <f>F57+I57</f>
        <v>0</v>
      </c>
      <c r="D57" s="112">
        <f>G57+J57</f>
        <v>0</v>
      </c>
      <c r="E57" s="113" t="str">
        <f>IF(D57&lt;&gt;0,(C57-D57)*100/D57," ")</f>
        <v> </v>
      </c>
      <c r="F57" s="90"/>
      <c r="G57" s="90"/>
      <c r="H57" s="114" t="str">
        <f>IF(G57&lt;&gt;0,(F57-G57)*100/G57," ")</f>
        <v> </v>
      </c>
      <c r="I57" s="60"/>
      <c r="J57" s="60"/>
      <c r="K57" s="115" t="str">
        <f>IF(J57&lt;&gt;0,(I57-J57)*100/J57," ")</f>
        <v> </v>
      </c>
      <c r="L57" s="10"/>
      <c r="M57" s="10"/>
    </row>
    <row r="58" spans="1:13" ht="12.75">
      <c r="A58" s="10"/>
      <c r="B58" s="330"/>
      <c r="C58" s="62"/>
      <c r="D58" s="62"/>
      <c r="E58" s="62"/>
      <c r="F58" s="62"/>
      <c r="G58" s="62"/>
      <c r="H58" s="62"/>
      <c r="I58" s="62"/>
      <c r="J58" s="62"/>
      <c r="K58" s="62"/>
      <c r="L58" s="10"/>
      <c r="M58" s="10"/>
    </row>
    <row r="59" spans="1:13" ht="14.25">
      <c r="A59" s="130">
        <v>91</v>
      </c>
      <c r="B59" s="131" t="s">
        <v>611</v>
      </c>
      <c r="C59" s="37">
        <f aca="true" t="shared" si="9" ref="C59:C67">F59+I59</f>
        <v>0</v>
      </c>
      <c r="D59" s="37">
        <f aca="true" t="shared" si="10" ref="D59:D67">G59+J59</f>
        <v>0</v>
      </c>
      <c r="E59" s="38" t="str">
        <f aca="true" t="shared" si="11" ref="E59:E84">IF(D59&lt;&gt;0,(C59-D59)*100/D59," ")</f>
        <v> </v>
      </c>
      <c r="F59" s="39"/>
      <c r="G59" s="39"/>
      <c r="H59" s="40" t="str">
        <f aca="true" t="shared" si="12" ref="H59:H81">IF(G59&lt;&gt;0,(F59-G59)*100/G59," ")</f>
        <v> </v>
      </c>
      <c r="I59" s="41"/>
      <c r="J59" s="41"/>
      <c r="K59" s="42" t="str">
        <f aca="true" t="shared" si="13" ref="K59:K84">IF(J59&lt;&gt;0,(I59-J59)*100/J59," ")</f>
        <v> </v>
      </c>
      <c r="L59" s="46"/>
      <c r="M59" s="10"/>
    </row>
    <row r="60" spans="1:13" ht="12.75">
      <c r="A60" s="130">
        <v>92</v>
      </c>
      <c r="B60" s="131" t="s">
        <v>612</v>
      </c>
      <c r="C60" s="37">
        <f t="shared" si="9"/>
        <v>0</v>
      </c>
      <c r="D60" s="37">
        <f t="shared" si="10"/>
        <v>0</v>
      </c>
      <c r="E60" s="38" t="str">
        <f t="shared" si="11"/>
        <v> </v>
      </c>
      <c r="F60" s="39"/>
      <c r="G60" s="39"/>
      <c r="H60" s="40" t="str">
        <f t="shared" si="12"/>
        <v> </v>
      </c>
      <c r="I60" s="41"/>
      <c r="J60" s="41"/>
      <c r="K60" s="42" t="str">
        <f t="shared" si="13"/>
        <v> </v>
      </c>
      <c r="L60" s="46"/>
      <c r="M60" s="10"/>
    </row>
    <row r="61" spans="1:13" ht="12.75">
      <c r="A61" s="132">
        <v>93</v>
      </c>
      <c r="B61" s="131" t="s">
        <v>613</v>
      </c>
      <c r="C61" s="37">
        <f t="shared" si="9"/>
        <v>0</v>
      </c>
      <c r="D61" s="37">
        <f t="shared" si="10"/>
        <v>0</v>
      </c>
      <c r="E61" s="38" t="str">
        <f t="shared" si="11"/>
        <v> </v>
      </c>
      <c r="F61" s="39"/>
      <c r="G61" s="39"/>
      <c r="H61" s="40" t="str">
        <f t="shared" si="12"/>
        <v> </v>
      </c>
      <c r="I61" s="41"/>
      <c r="J61" s="41"/>
      <c r="K61" s="42" t="str">
        <f t="shared" si="13"/>
        <v> </v>
      </c>
      <c r="L61" s="10"/>
      <c r="M61" s="10"/>
    </row>
    <row r="62" spans="1:13" ht="12.75">
      <c r="A62" s="130">
        <v>94</v>
      </c>
      <c r="B62" s="131" t="s">
        <v>614</v>
      </c>
      <c r="C62" s="37">
        <f t="shared" si="9"/>
        <v>0</v>
      </c>
      <c r="D62" s="37">
        <f t="shared" si="10"/>
        <v>0</v>
      </c>
      <c r="E62" s="38" t="str">
        <f t="shared" si="11"/>
        <v> </v>
      </c>
      <c r="F62" s="39"/>
      <c r="G62" s="39"/>
      <c r="H62" s="40" t="str">
        <f t="shared" si="12"/>
        <v> </v>
      </c>
      <c r="I62" s="41"/>
      <c r="J62" s="41"/>
      <c r="K62" s="42" t="str">
        <f t="shared" si="13"/>
        <v> </v>
      </c>
      <c r="L62" s="46"/>
      <c r="M62" s="10"/>
    </row>
    <row r="63" spans="1:13" ht="12.75">
      <c r="A63" s="132">
        <v>95</v>
      </c>
      <c r="B63" s="131" t="s">
        <v>615</v>
      </c>
      <c r="C63" s="37">
        <f t="shared" si="9"/>
        <v>0</v>
      </c>
      <c r="D63" s="37">
        <f t="shared" si="10"/>
        <v>0</v>
      </c>
      <c r="E63" s="38" t="str">
        <f t="shared" si="11"/>
        <v> </v>
      </c>
      <c r="F63" s="39"/>
      <c r="G63" s="39"/>
      <c r="H63" s="40" t="str">
        <f t="shared" si="12"/>
        <v> </v>
      </c>
      <c r="I63" s="41"/>
      <c r="J63" s="41"/>
      <c r="K63" s="42" t="str">
        <f t="shared" si="13"/>
        <v> </v>
      </c>
      <c r="L63" s="10"/>
      <c r="M63" s="10"/>
    </row>
    <row r="64" spans="1:13" ht="12.75">
      <c r="A64" s="130">
        <v>96</v>
      </c>
      <c r="B64" s="131" t="s">
        <v>616</v>
      </c>
      <c r="C64" s="37">
        <f t="shared" si="9"/>
        <v>0</v>
      </c>
      <c r="D64" s="37">
        <f t="shared" si="10"/>
        <v>0</v>
      </c>
      <c r="E64" s="38" t="str">
        <f t="shared" si="11"/>
        <v> </v>
      </c>
      <c r="F64" s="39"/>
      <c r="G64" s="39"/>
      <c r="H64" s="40" t="str">
        <f t="shared" si="12"/>
        <v> </v>
      </c>
      <c r="I64" s="41"/>
      <c r="J64" s="41"/>
      <c r="K64" s="42" t="str">
        <f t="shared" si="13"/>
        <v> </v>
      </c>
      <c r="L64" s="46"/>
      <c r="M64" s="10"/>
    </row>
    <row r="65" spans="1:13" ht="12.75">
      <c r="A65" s="132">
        <v>97</v>
      </c>
      <c r="B65" s="131" t="s">
        <v>617</v>
      </c>
      <c r="C65" s="37">
        <f t="shared" si="9"/>
        <v>0</v>
      </c>
      <c r="D65" s="37">
        <f t="shared" si="10"/>
        <v>0</v>
      </c>
      <c r="E65" s="38" t="str">
        <f t="shared" si="11"/>
        <v> </v>
      </c>
      <c r="F65" s="39"/>
      <c r="G65" s="39"/>
      <c r="H65" s="40" t="str">
        <f t="shared" si="12"/>
        <v> </v>
      </c>
      <c r="I65" s="41"/>
      <c r="J65" s="41"/>
      <c r="K65" s="42" t="str">
        <f t="shared" si="13"/>
        <v> </v>
      </c>
      <c r="L65" s="10"/>
      <c r="M65" s="10"/>
    </row>
    <row r="66" spans="1:13" ht="12.75">
      <c r="A66" s="130">
        <v>98</v>
      </c>
      <c r="B66" s="131" t="s">
        <v>618</v>
      </c>
      <c r="C66" s="37">
        <f t="shared" si="9"/>
        <v>0</v>
      </c>
      <c r="D66" s="37">
        <f t="shared" si="10"/>
        <v>0</v>
      </c>
      <c r="E66" s="38" t="str">
        <f t="shared" si="11"/>
        <v> </v>
      </c>
      <c r="F66" s="39"/>
      <c r="G66" s="39"/>
      <c r="H66" s="40" t="str">
        <f t="shared" si="12"/>
        <v> </v>
      </c>
      <c r="I66" s="71"/>
      <c r="J66" s="71"/>
      <c r="K66" s="42" t="str">
        <f t="shared" si="13"/>
        <v> </v>
      </c>
      <c r="L66" s="10"/>
      <c r="M66" s="10"/>
    </row>
    <row r="67" spans="1:13" ht="28.5">
      <c r="A67" s="132">
        <v>99</v>
      </c>
      <c r="B67" s="133" t="s">
        <v>625</v>
      </c>
      <c r="C67" s="37">
        <f t="shared" si="9"/>
        <v>0</v>
      </c>
      <c r="D67" s="37">
        <f t="shared" si="10"/>
        <v>0</v>
      </c>
      <c r="E67" s="38" t="str">
        <f t="shared" si="11"/>
        <v> </v>
      </c>
      <c r="F67" s="39"/>
      <c r="G67" s="39"/>
      <c r="H67" s="40" t="str">
        <f t="shared" si="12"/>
        <v> </v>
      </c>
      <c r="I67" s="41"/>
      <c r="J67" s="41"/>
      <c r="K67" s="42" t="str">
        <f t="shared" si="13"/>
        <v> </v>
      </c>
      <c r="L67" s="10"/>
      <c r="M67" s="10"/>
    </row>
    <row r="68" spans="1:13" ht="12.75">
      <c r="A68" s="132">
        <v>100</v>
      </c>
      <c r="B68" s="131" t="s">
        <v>619</v>
      </c>
      <c r="C68" s="37">
        <f>I68</f>
        <v>0</v>
      </c>
      <c r="D68" s="37">
        <f>J68</f>
        <v>0</v>
      </c>
      <c r="E68" s="38" t="str">
        <f t="shared" si="11"/>
        <v> </v>
      </c>
      <c r="F68" s="71"/>
      <c r="G68" s="71"/>
      <c r="H68" s="40" t="str">
        <f t="shared" si="12"/>
        <v> </v>
      </c>
      <c r="I68" s="41"/>
      <c r="J68" s="41"/>
      <c r="K68" s="42" t="str">
        <f t="shared" si="13"/>
        <v> </v>
      </c>
      <c r="L68" s="10"/>
      <c r="M68" s="10"/>
    </row>
    <row r="69" spans="1:13" ht="25.5">
      <c r="A69" s="132">
        <v>101</v>
      </c>
      <c r="B69" s="133" t="s">
        <v>620</v>
      </c>
      <c r="C69" s="101">
        <f aca="true" t="shared" si="14" ref="C69:C84">F69+I69</f>
        <v>0</v>
      </c>
      <c r="D69" s="101">
        <f aca="true" t="shared" si="15" ref="D69:D84">G69+J69</f>
        <v>0</v>
      </c>
      <c r="E69" s="79" t="str">
        <f t="shared" si="11"/>
        <v> </v>
      </c>
      <c r="F69" s="134"/>
      <c r="G69" s="134"/>
      <c r="H69" s="80" t="str">
        <f t="shared" si="12"/>
        <v> </v>
      </c>
      <c r="I69" s="120"/>
      <c r="J69" s="120"/>
      <c r="K69" s="81" t="str">
        <f t="shared" si="13"/>
        <v> </v>
      </c>
      <c r="L69" s="10"/>
      <c r="M69" s="10"/>
    </row>
    <row r="70" spans="1:14" s="8" customFormat="1" ht="25.5" customHeight="1">
      <c r="A70" s="132">
        <v>102</v>
      </c>
      <c r="B70" s="341" t="s">
        <v>621</v>
      </c>
      <c r="C70" s="135">
        <f t="shared" si="14"/>
        <v>0</v>
      </c>
      <c r="D70" s="135">
        <f t="shared" si="15"/>
        <v>0</v>
      </c>
      <c r="E70" s="136" t="str">
        <f t="shared" si="11"/>
        <v> </v>
      </c>
      <c r="F70" s="137">
        <f>SUM(F$59:F$67)+F$69</f>
        <v>0</v>
      </c>
      <c r="G70" s="137">
        <f>SUM(G$59:G$67)+G$69</f>
        <v>0</v>
      </c>
      <c r="H70" s="138" t="str">
        <f t="shared" si="12"/>
        <v> </v>
      </c>
      <c r="I70" s="139">
        <f>SUM(I$59:I$65)+SUM(I$67:I$69)</f>
        <v>0</v>
      </c>
      <c r="J70" s="139">
        <f>SUM(J$59:J$65)+SUM(J$67:J$69)</f>
        <v>0</v>
      </c>
      <c r="K70" s="140" t="str">
        <f t="shared" si="13"/>
        <v> </v>
      </c>
      <c r="L70" s="19"/>
      <c r="M70" s="19"/>
      <c r="N70"/>
    </row>
    <row r="71" spans="1:13" ht="12.75">
      <c r="A71" s="130">
        <v>103</v>
      </c>
      <c r="B71" s="141" t="s">
        <v>622</v>
      </c>
      <c r="C71" s="37">
        <f t="shared" si="14"/>
        <v>0</v>
      </c>
      <c r="D71" s="37">
        <f t="shared" si="15"/>
        <v>0</v>
      </c>
      <c r="E71" s="70" t="str">
        <f t="shared" si="11"/>
        <v> </v>
      </c>
      <c r="F71" s="39"/>
      <c r="G71" s="39"/>
      <c r="H71" s="64" t="str">
        <f t="shared" si="12"/>
        <v> </v>
      </c>
      <c r="I71" s="41"/>
      <c r="J71" s="41"/>
      <c r="K71" s="65" t="str">
        <f t="shared" si="13"/>
        <v> </v>
      </c>
      <c r="L71" s="10"/>
      <c r="M71" s="10"/>
    </row>
    <row r="72" spans="1:13" ht="12.75">
      <c r="A72" s="130">
        <v>104</v>
      </c>
      <c r="B72" s="141" t="s">
        <v>269</v>
      </c>
      <c r="C72" s="37">
        <f t="shared" si="14"/>
        <v>0</v>
      </c>
      <c r="D72" s="37">
        <f t="shared" si="15"/>
        <v>0</v>
      </c>
      <c r="E72" s="38" t="str">
        <f t="shared" si="11"/>
        <v> </v>
      </c>
      <c r="F72" s="39"/>
      <c r="G72" s="39"/>
      <c r="H72" s="40" t="str">
        <f t="shared" si="12"/>
        <v> </v>
      </c>
      <c r="I72" s="41"/>
      <c r="J72" s="41"/>
      <c r="K72" s="42" t="str">
        <f t="shared" si="13"/>
        <v> </v>
      </c>
      <c r="L72" s="10"/>
      <c r="M72" s="10"/>
    </row>
    <row r="73" spans="1:13" ht="12.75">
      <c r="A73" s="132">
        <v>105</v>
      </c>
      <c r="B73" s="141" t="s">
        <v>623</v>
      </c>
      <c r="C73" s="37">
        <f t="shared" si="14"/>
        <v>0</v>
      </c>
      <c r="D73" s="37">
        <f t="shared" si="15"/>
        <v>0</v>
      </c>
      <c r="E73" s="38" t="str">
        <f t="shared" si="11"/>
        <v> </v>
      </c>
      <c r="F73" s="39"/>
      <c r="G73" s="39"/>
      <c r="H73" s="40" t="str">
        <f t="shared" si="12"/>
        <v> </v>
      </c>
      <c r="I73" s="41"/>
      <c r="J73" s="41"/>
      <c r="K73" s="42" t="str">
        <f t="shared" si="13"/>
        <v> </v>
      </c>
      <c r="L73" s="10"/>
      <c r="M73" s="10"/>
    </row>
    <row r="74" spans="1:13" ht="12.75">
      <c r="A74" s="132">
        <v>106</v>
      </c>
      <c r="B74" s="141" t="s">
        <v>270</v>
      </c>
      <c r="C74" s="37">
        <f t="shared" si="14"/>
        <v>0</v>
      </c>
      <c r="D74" s="37">
        <f t="shared" si="15"/>
        <v>0</v>
      </c>
      <c r="E74" s="38" t="str">
        <f t="shared" si="11"/>
        <v> </v>
      </c>
      <c r="F74" s="47"/>
      <c r="G74" s="47"/>
      <c r="H74" s="40" t="str">
        <f t="shared" si="12"/>
        <v> </v>
      </c>
      <c r="I74" s="41"/>
      <c r="J74" s="41"/>
      <c r="K74" s="42" t="str">
        <f t="shared" si="13"/>
        <v> </v>
      </c>
      <c r="L74" s="10"/>
      <c r="M74" s="10"/>
    </row>
    <row r="75" spans="1:13" ht="12.75">
      <c r="A75" s="130">
        <v>107</v>
      </c>
      <c r="B75" s="141" t="s">
        <v>626</v>
      </c>
      <c r="C75" s="37">
        <f t="shared" si="14"/>
        <v>0</v>
      </c>
      <c r="D75" s="37">
        <f t="shared" si="15"/>
        <v>0</v>
      </c>
      <c r="E75" s="38" t="str">
        <f t="shared" si="11"/>
        <v> </v>
      </c>
      <c r="F75" s="47"/>
      <c r="G75" s="47"/>
      <c r="H75" s="40" t="str">
        <f t="shared" si="12"/>
        <v> </v>
      </c>
      <c r="I75" s="41"/>
      <c r="J75" s="41"/>
      <c r="K75" s="42" t="str">
        <f t="shared" si="13"/>
        <v> </v>
      </c>
      <c r="L75" s="10"/>
      <c r="M75" s="10"/>
    </row>
    <row r="76" spans="1:13" ht="12.75">
      <c r="A76" s="130">
        <v>108</v>
      </c>
      <c r="B76" s="141" t="s">
        <v>627</v>
      </c>
      <c r="C76" s="37">
        <f t="shared" si="14"/>
        <v>0</v>
      </c>
      <c r="D76" s="37">
        <f t="shared" si="15"/>
        <v>0</v>
      </c>
      <c r="E76" s="38" t="str">
        <f t="shared" si="11"/>
        <v> </v>
      </c>
      <c r="F76" s="47"/>
      <c r="G76" s="47"/>
      <c r="H76" s="40" t="str">
        <f t="shared" si="12"/>
        <v> </v>
      </c>
      <c r="I76" s="41"/>
      <c r="J76" s="41"/>
      <c r="K76" s="42" t="str">
        <f t="shared" si="13"/>
        <v> </v>
      </c>
      <c r="L76" s="10"/>
      <c r="M76" s="10"/>
    </row>
    <row r="77" spans="1:13" ht="12.75">
      <c r="A77" s="130">
        <v>109</v>
      </c>
      <c r="B77" s="141" t="s">
        <v>628</v>
      </c>
      <c r="C77" s="37">
        <f t="shared" si="14"/>
        <v>0</v>
      </c>
      <c r="D77" s="37">
        <f t="shared" si="15"/>
        <v>0</v>
      </c>
      <c r="E77" s="70" t="str">
        <f t="shared" si="11"/>
        <v> </v>
      </c>
      <c r="F77" s="47"/>
      <c r="G77" s="47"/>
      <c r="H77" s="64" t="str">
        <f t="shared" si="12"/>
        <v> </v>
      </c>
      <c r="I77" s="41"/>
      <c r="J77" s="41"/>
      <c r="K77" s="65" t="str">
        <f t="shared" si="13"/>
        <v> </v>
      </c>
      <c r="L77" s="16"/>
      <c r="M77" s="10"/>
    </row>
    <row r="78" spans="1:13" ht="12.75">
      <c r="A78" s="130">
        <v>110</v>
      </c>
      <c r="B78" s="141" t="s">
        <v>624</v>
      </c>
      <c r="C78" s="142">
        <f t="shared" si="14"/>
        <v>0</v>
      </c>
      <c r="D78" s="142">
        <f t="shared" si="15"/>
        <v>0</v>
      </c>
      <c r="E78" s="70" t="str">
        <f t="shared" si="11"/>
        <v> </v>
      </c>
      <c r="F78" s="39"/>
      <c r="G78" s="39"/>
      <c r="H78" s="64" t="str">
        <f t="shared" si="12"/>
        <v> </v>
      </c>
      <c r="I78" s="41"/>
      <c r="J78" s="41"/>
      <c r="K78" s="65" t="str">
        <f t="shared" si="13"/>
        <v> </v>
      </c>
      <c r="L78" s="16"/>
      <c r="M78" s="10"/>
    </row>
    <row r="79" spans="1:13" ht="12.75">
      <c r="A79" s="132">
        <v>111</v>
      </c>
      <c r="B79" s="141" t="s">
        <v>629</v>
      </c>
      <c r="C79" s="37">
        <f t="shared" si="14"/>
        <v>0</v>
      </c>
      <c r="D79" s="37">
        <f t="shared" si="15"/>
        <v>0</v>
      </c>
      <c r="E79" s="70" t="str">
        <f t="shared" si="11"/>
        <v> </v>
      </c>
      <c r="F79" s="47"/>
      <c r="G79" s="47"/>
      <c r="H79" s="64" t="str">
        <f t="shared" si="12"/>
        <v> </v>
      </c>
      <c r="I79" s="41"/>
      <c r="J79" s="41"/>
      <c r="K79" s="65" t="str">
        <f t="shared" si="13"/>
        <v> </v>
      </c>
      <c r="L79" s="10"/>
      <c r="M79" s="10"/>
    </row>
    <row r="80" spans="1:13" ht="12.75">
      <c r="A80" s="130">
        <v>112</v>
      </c>
      <c r="B80" s="143" t="s">
        <v>630</v>
      </c>
      <c r="C80" s="37">
        <f t="shared" si="14"/>
        <v>0</v>
      </c>
      <c r="D80" s="37">
        <f t="shared" si="15"/>
        <v>0</v>
      </c>
      <c r="E80" s="38" t="str">
        <f t="shared" si="11"/>
        <v> </v>
      </c>
      <c r="F80" s="47"/>
      <c r="G80" s="47"/>
      <c r="H80" s="40" t="str">
        <f t="shared" si="12"/>
        <v> </v>
      </c>
      <c r="I80" s="41"/>
      <c r="J80" s="41"/>
      <c r="K80" s="42" t="str">
        <f t="shared" si="13"/>
        <v> </v>
      </c>
      <c r="L80" s="10"/>
      <c r="M80" s="10"/>
    </row>
    <row r="81" spans="1:13" ht="12.75">
      <c r="A81" s="130">
        <v>113</v>
      </c>
      <c r="B81" s="340" t="s">
        <v>271</v>
      </c>
      <c r="C81" s="37">
        <f t="shared" si="14"/>
        <v>0</v>
      </c>
      <c r="D81" s="37">
        <f t="shared" si="15"/>
        <v>0</v>
      </c>
      <c r="E81" s="38" t="str">
        <f t="shared" si="11"/>
        <v> </v>
      </c>
      <c r="F81" s="47"/>
      <c r="G81" s="47"/>
      <c r="H81" s="40" t="str">
        <f t="shared" si="12"/>
        <v> </v>
      </c>
      <c r="I81" s="41"/>
      <c r="J81" s="41"/>
      <c r="K81" s="42" t="str">
        <f t="shared" si="13"/>
        <v> </v>
      </c>
      <c r="L81" s="10"/>
      <c r="M81" s="10"/>
    </row>
    <row r="82" spans="1:13" ht="14.25">
      <c r="A82" s="130">
        <v>114</v>
      </c>
      <c r="B82" s="131" t="s">
        <v>631</v>
      </c>
      <c r="C82" s="37">
        <f t="shared" si="14"/>
        <v>0</v>
      </c>
      <c r="D82" s="37">
        <f t="shared" si="15"/>
        <v>0</v>
      </c>
      <c r="E82" s="38" t="str">
        <f t="shared" si="11"/>
        <v> </v>
      </c>
      <c r="F82" s="39"/>
      <c r="G82" s="39"/>
      <c r="H82" s="40"/>
      <c r="I82" s="41"/>
      <c r="J82" s="41"/>
      <c r="K82" s="42" t="str">
        <f t="shared" si="13"/>
        <v> </v>
      </c>
      <c r="L82" s="10"/>
      <c r="M82" s="10"/>
    </row>
    <row r="83" spans="1:13" ht="12.75">
      <c r="A83" s="130">
        <v>115</v>
      </c>
      <c r="B83" s="340" t="s">
        <v>632</v>
      </c>
      <c r="C83" s="142">
        <f t="shared" si="14"/>
        <v>0</v>
      </c>
      <c r="D83" s="142">
        <f t="shared" si="15"/>
        <v>0</v>
      </c>
      <c r="E83" s="70" t="str">
        <f t="shared" si="11"/>
        <v> </v>
      </c>
      <c r="F83" s="39"/>
      <c r="G83" s="39"/>
      <c r="H83" s="64" t="str">
        <f>IF(G83&lt;&gt;0,(F83-G83)*100/G83," ")</f>
        <v> </v>
      </c>
      <c r="I83" s="41"/>
      <c r="J83" s="41"/>
      <c r="K83" s="65" t="str">
        <f t="shared" si="13"/>
        <v> </v>
      </c>
      <c r="L83" s="16"/>
      <c r="M83" s="10"/>
    </row>
    <row r="84" spans="1:13" ht="67.5" customHeight="1">
      <c r="A84" s="132">
        <v>116</v>
      </c>
      <c r="B84" s="472" t="s">
        <v>633</v>
      </c>
      <c r="C84" s="104">
        <f t="shared" si="14"/>
        <v>0</v>
      </c>
      <c r="D84" s="104">
        <f t="shared" si="15"/>
        <v>0</v>
      </c>
      <c r="E84" s="127" t="str">
        <f t="shared" si="11"/>
        <v> </v>
      </c>
      <c r="F84" s="106">
        <f>F$70-F$71+F$72-F$73+SUM(F$74:F$77)-F$78+SUM(F$79:F$81)-F$82-F$83</f>
        <v>0</v>
      </c>
      <c r="G84" s="106">
        <f>G$70-G$71+G$72-G$73+SUM(G$74:G$77)-G$78+SUM(G$79:G$81)-G$82-G$83</f>
        <v>0</v>
      </c>
      <c r="H84" s="107" t="str">
        <f>IF(G84&lt;&gt;0,(F84-G84)*100/G84," ")</f>
        <v> </v>
      </c>
      <c r="I84" s="108">
        <f>I$70-I$71+I$72-I$73+SUM(I$74:I$77)-I$78+SUM(I$79:I$81)-I$82-I$83</f>
        <v>0</v>
      </c>
      <c r="J84" s="108">
        <f>J$70-J$71+J$72-J$73+SUM(J$74:J$77)-J$78+SUM(J$79:J$81)-J$82-J$83</f>
        <v>0</v>
      </c>
      <c r="K84" s="109" t="str">
        <f t="shared" si="13"/>
        <v> </v>
      </c>
      <c r="L84" s="16"/>
      <c r="M84" s="10"/>
    </row>
    <row r="85" spans="1:13" ht="12.75">
      <c r="A85" s="132"/>
      <c r="B85" s="54"/>
      <c r="C85" s="62"/>
      <c r="D85" s="62"/>
      <c r="E85" s="144"/>
      <c r="F85" s="62"/>
      <c r="G85" s="62"/>
      <c r="H85" s="144"/>
      <c r="I85" s="62"/>
      <c r="J85" s="62"/>
      <c r="K85" s="144"/>
      <c r="L85" s="16"/>
      <c r="M85" s="10"/>
    </row>
    <row r="86" spans="1:13" ht="13.5" thickBot="1">
      <c r="A86" s="132">
        <v>117</v>
      </c>
      <c r="B86" s="339" t="s">
        <v>634</v>
      </c>
      <c r="C86" s="73">
        <f>F86+I86</f>
        <v>0</v>
      </c>
      <c r="D86" s="73">
        <f>G86+J86</f>
        <v>0</v>
      </c>
      <c r="E86" s="74" t="str">
        <f>IF(D86&lt;&gt;0,(C86-D86)*100/D86," ")</f>
        <v> </v>
      </c>
      <c r="F86" s="75">
        <f>F$55+F$57+F$84</f>
        <v>0</v>
      </c>
      <c r="G86" s="75">
        <f>G$55+G$57+G$84</f>
        <v>0</v>
      </c>
      <c r="H86" s="76" t="str">
        <f>IF(G86&lt;&gt;0,(F86-G86)*100/G86," ")</f>
        <v> </v>
      </c>
      <c r="I86" s="77">
        <f>I$55+I$57+I$84</f>
        <v>0</v>
      </c>
      <c r="J86" s="77">
        <f>J$55+J$57+J$84</f>
        <v>0</v>
      </c>
      <c r="K86" s="78" t="str">
        <f>IF(J86&lt;&gt;0,(I86-J86)*100/J86," ")</f>
        <v> </v>
      </c>
      <c r="L86" s="16"/>
      <c r="M86" s="10"/>
    </row>
    <row r="87" spans="1:13" ht="12.75">
      <c r="A87" s="132"/>
      <c r="B87" s="145"/>
      <c r="C87" s="145"/>
      <c r="D87" s="145"/>
      <c r="E87" s="146"/>
      <c r="F87" s="145"/>
      <c r="G87" s="145"/>
      <c r="H87" s="146"/>
      <c r="I87" s="145"/>
      <c r="J87" s="145"/>
      <c r="K87" s="146"/>
      <c r="L87" s="16"/>
      <c r="M87" s="10"/>
    </row>
    <row r="88" spans="1:13" ht="12.75">
      <c r="A88" s="132">
        <v>118</v>
      </c>
      <c r="B88" s="342" t="s">
        <v>635</v>
      </c>
      <c r="C88" s="37">
        <f aca="true" t="shared" si="16" ref="C88:D90">F88+I88</f>
        <v>0</v>
      </c>
      <c r="D88" s="37">
        <f t="shared" si="16"/>
        <v>0</v>
      </c>
      <c r="E88" s="38" t="str">
        <f>IF(D88&lt;&gt;0,(C88-D88)*100/D88," ")</f>
        <v> </v>
      </c>
      <c r="F88" s="39"/>
      <c r="G88" s="39"/>
      <c r="H88" s="40" t="str">
        <f>IF(G88&lt;&gt;0,(F88-G88)*100/G88," ")</f>
        <v> </v>
      </c>
      <c r="I88" s="41"/>
      <c r="J88" s="41"/>
      <c r="K88" s="147" t="str">
        <f>IF(J88&lt;&gt;0,(I88-J88)*100/J88," ")</f>
        <v> </v>
      </c>
      <c r="L88" s="16"/>
      <c r="M88" s="10"/>
    </row>
    <row r="89" spans="1:13" ht="14.25">
      <c r="A89" s="132">
        <v>119</v>
      </c>
      <c r="B89" s="385" t="s">
        <v>145</v>
      </c>
      <c r="C89" s="37">
        <f t="shared" si="16"/>
        <v>0</v>
      </c>
      <c r="D89" s="37">
        <f t="shared" si="16"/>
        <v>0</v>
      </c>
      <c r="E89" s="38" t="str">
        <f>IF(D89&lt;&gt;0,(C89-D89)*100/D89," ")</f>
        <v> </v>
      </c>
      <c r="F89" s="39"/>
      <c r="G89" s="39"/>
      <c r="H89" s="40" t="str">
        <f>IF(G89&lt;&gt;0,(F89-G89)*100/G89," ")</f>
        <v> </v>
      </c>
      <c r="I89" s="41"/>
      <c r="J89" s="41"/>
      <c r="K89" s="147" t="str">
        <f>IF(J89&lt;&gt;0,(I89-J89)*100/J89," ")</f>
        <v> </v>
      </c>
      <c r="L89" s="16"/>
      <c r="M89" s="10"/>
    </row>
    <row r="90" spans="1:13" ht="14.25">
      <c r="A90" s="132">
        <v>120</v>
      </c>
      <c r="B90" s="386" t="s">
        <v>636</v>
      </c>
      <c r="C90" s="37">
        <f t="shared" si="16"/>
        <v>0</v>
      </c>
      <c r="D90" s="37">
        <f t="shared" si="16"/>
        <v>0</v>
      </c>
      <c r="E90" s="38" t="str">
        <f>IF(D90&lt;&gt;0,(C90-D90)*100/D90," ")</f>
        <v> </v>
      </c>
      <c r="F90" s="39"/>
      <c r="G90" s="39"/>
      <c r="H90" s="40" t="str">
        <f>IF(G90&lt;&gt;0,(F90-G90)*100/G90," ")</f>
        <v> </v>
      </c>
      <c r="I90" s="41"/>
      <c r="J90" s="41"/>
      <c r="K90" s="147" t="str">
        <f>IF(J90&lt;&gt;0,(I90-J90)*100/J90," ")</f>
        <v> </v>
      </c>
      <c r="L90" s="16"/>
      <c r="M90" s="10"/>
    </row>
    <row r="91" spans="1:13" ht="12.75">
      <c r="A91" s="10"/>
      <c r="B91" s="343"/>
      <c r="C91" s="10"/>
      <c r="D91" s="10"/>
      <c r="E91" s="16"/>
      <c r="F91" s="10"/>
      <c r="G91" s="10"/>
      <c r="H91" s="16"/>
      <c r="I91" s="10"/>
      <c r="J91" s="10"/>
      <c r="K91" s="16"/>
      <c r="L91" s="16"/>
      <c r="M91" s="10"/>
    </row>
    <row r="92" spans="1:13" ht="14.25">
      <c r="A92" s="10"/>
      <c r="B92" s="383" t="s">
        <v>637</v>
      </c>
      <c r="C92" s="10"/>
      <c r="D92" s="10"/>
      <c r="E92" s="16"/>
      <c r="F92" s="10"/>
      <c r="G92" s="10"/>
      <c r="H92" s="16"/>
      <c r="I92" s="10"/>
      <c r="J92" s="10"/>
      <c r="K92" s="16"/>
      <c r="L92" s="10"/>
      <c r="M92" s="10"/>
    </row>
    <row r="93" spans="1:13" ht="14.25">
      <c r="A93" s="10"/>
      <c r="B93" s="383" t="s">
        <v>638</v>
      </c>
      <c r="C93" s="10"/>
      <c r="D93" s="10"/>
      <c r="E93" s="16"/>
      <c r="F93" s="10"/>
      <c r="G93" s="10"/>
      <c r="H93" s="16"/>
      <c r="I93" s="10"/>
      <c r="J93" s="10"/>
      <c r="K93" s="16"/>
      <c r="L93" s="10"/>
      <c r="M93" s="10"/>
    </row>
    <row r="94" spans="1:13" ht="14.25">
      <c r="A94" s="10"/>
      <c r="B94" s="383" t="s">
        <v>639</v>
      </c>
      <c r="C94" s="10"/>
      <c r="D94" s="10"/>
      <c r="E94" s="16"/>
      <c r="F94" s="10"/>
      <c r="G94" s="10"/>
      <c r="H94" s="16"/>
      <c r="I94" s="10"/>
      <c r="J94" s="10"/>
      <c r="K94" s="16"/>
      <c r="L94" s="16"/>
      <c r="M94" s="10"/>
    </row>
    <row r="95" spans="1:13" ht="14.25">
      <c r="A95" s="10"/>
      <c r="B95" s="379" t="s">
        <v>640</v>
      </c>
      <c r="C95" s="10"/>
      <c r="D95" s="10"/>
      <c r="E95" s="16"/>
      <c r="F95" s="10"/>
      <c r="G95" s="10"/>
      <c r="H95" s="16"/>
      <c r="I95" s="10"/>
      <c r="J95" s="10"/>
      <c r="K95" s="16"/>
      <c r="L95" s="16"/>
      <c r="M95" s="10"/>
    </row>
    <row r="96" spans="1:13" ht="12.75">
      <c r="A96" s="10"/>
      <c r="B96" s="10"/>
      <c r="C96" s="10"/>
      <c r="D96" s="10"/>
      <c r="E96" s="16"/>
      <c r="F96" s="10"/>
      <c r="G96" s="10"/>
      <c r="H96" s="16"/>
      <c r="I96" s="10"/>
      <c r="J96" s="10"/>
      <c r="K96" s="16"/>
      <c r="L96" s="16"/>
      <c r="M96" s="10"/>
    </row>
    <row r="97" spans="1:13" s="8" customFormat="1" ht="17.25" customHeight="1">
      <c r="A97" s="17">
        <v>5</v>
      </c>
      <c r="B97" s="18" t="s">
        <v>99</v>
      </c>
      <c r="C97" s="19" t="s">
        <v>555</v>
      </c>
      <c r="D97" s="19"/>
      <c r="E97" s="20"/>
      <c r="F97" s="19"/>
      <c r="G97" s="19"/>
      <c r="H97" s="20"/>
      <c r="I97" s="21"/>
      <c r="J97" s="21" t="s">
        <v>556</v>
      </c>
      <c r="K97" s="463">
        <f>jahr</f>
        <v>2005</v>
      </c>
      <c r="L97" s="16"/>
      <c r="M97" s="19"/>
    </row>
    <row r="98" spans="1:13" s="8" customFormat="1" ht="13.5" customHeight="1">
      <c r="A98" s="23"/>
      <c r="B98" s="24" t="s">
        <v>462</v>
      </c>
      <c r="C98" s="23" t="s">
        <v>290</v>
      </c>
      <c r="D98" s="23" t="s">
        <v>291</v>
      </c>
      <c r="E98" s="25" t="s">
        <v>459</v>
      </c>
      <c r="F98" s="23" t="s">
        <v>460</v>
      </c>
      <c r="G98" s="23" t="s">
        <v>458</v>
      </c>
      <c r="H98" s="25" t="s">
        <v>471</v>
      </c>
      <c r="I98" s="23" t="s">
        <v>472</v>
      </c>
      <c r="J98" s="23" t="s">
        <v>473</v>
      </c>
      <c r="K98" s="26" t="s">
        <v>474</v>
      </c>
      <c r="L98" s="16"/>
      <c r="M98" s="19"/>
    </row>
    <row r="99" spans="1:13" ht="12.75">
      <c r="A99" s="10"/>
      <c r="B99" s="321" t="str">
        <f>Vr&amp;"  "</f>
        <v>Xxxxxxxxxxxx Vie  </v>
      </c>
      <c r="C99" s="728" t="s">
        <v>106</v>
      </c>
      <c r="D99" s="728"/>
      <c r="E99" s="27" t="s">
        <v>592</v>
      </c>
      <c r="F99" s="729" t="s">
        <v>557</v>
      </c>
      <c r="G99" s="729"/>
      <c r="H99" s="28" t="s">
        <v>592</v>
      </c>
      <c r="I99" s="730" t="s">
        <v>558</v>
      </c>
      <c r="J99" s="730"/>
      <c r="K99" s="29" t="s">
        <v>592</v>
      </c>
      <c r="L99" s="16"/>
      <c r="M99" s="10"/>
    </row>
    <row r="100" spans="1:13" ht="12.75">
      <c r="A100" s="10"/>
      <c r="B100" s="62"/>
      <c r="C100" s="464" t="s">
        <v>107</v>
      </c>
      <c r="D100" s="464" t="s">
        <v>108</v>
      </c>
      <c r="E100" s="465"/>
      <c r="F100" s="466" t="s">
        <v>107</v>
      </c>
      <c r="G100" s="466" t="s">
        <v>108</v>
      </c>
      <c r="H100" s="467"/>
      <c r="I100" s="468" t="s">
        <v>107</v>
      </c>
      <c r="J100" s="468" t="s">
        <v>108</v>
      </c>
      <c r="K100" s="469"/>
      <c r="L100" s="16"/>
      <c r="M100" s="10"/>
    </row>
    <row r="101" spans="1:13" ht="19.5" customHeight="1">
      <c r="A101" s="130">
        <v>121</v>
      </c>
      <c r="B101" s="339" t="s">
        <v>641</v>
      </c>
      <c r="C101" s="82">
        <f>F101+I101</f>
        <v>0</v>
      </c>
      <c r="D101" s="82">
        <f>G101+J101</f>
        <v>0</v>
      </c>
      <c r="E101" s="83" t="str">
        <f>IF(D101&lt;&gt;0,(C101-D101)*100/D101," ")</f>
        <v> </v>
      </c>
      <c r="F101" s="84">
        <f>F$86</f>
        <v>0</v>
      </c>
      <c r="G101" s="84">
        <f>G$86</f>
        <v>0</v>
      </c>
      <c r="H101" s="85" t="str">
        <f>IF(G101&lt;&gt;0,(F101-G101)*100/G101," ")</f>
        <v> </v>
      </c>
      <c r="I101" s="86">
        <f>I$86</f>
        <v>0</v>
      </c>
      <c r="J101" s="86">
        <f>J$86</f>
        <v>0</v>
      </c>
      <c r="K101" s="87" t="str">
        <f>IF(J101&lt;&gt;0,(I101-J101)*100/J101," ")</f>
        <v> </v>
      </c>
      <c r="L101" s="16"/>
      <c r="M101" s="10"/>
    </row>
    <row r="102" spans="1:13" ht="12.75">
      <c r="A102" s="148"/>
      <c r="B102" s="129"/>
      <c r="C102" s="129"/>
      <c r="D102" s="129"/>
      <c r="E102" s="129"/>
      <c r="F102" s="129"/>
      <c r="G102" s="129"/>
      <c r="H102" s="129"/>
      <c r="I102" s="129"/>
      <c r="J102" s="129"/>
      <c r="K102" s="129"/>
      <c r="L102" s="16"/>
      <c r="M102" s="10"/>
    </row>
    <row r="103" spans="1:13" ht="12.75">
      <c r="A103" s="130">
        <v>122</v>
      </c>
      <c r="B103" s="131" t="s">
        <v>272</v>
      </c>
      <c r="C103" s="37">
        <f aca="true" t="shared" si="17" ref="C103:C114">F103+I103</f>
        <v>0</v>
      </c>
      <c r="D103" s="37">
        <f aca="true" t="shared" si="18" ref="D103:D114">G103+J103</f>
        <v>0</v>
      </c>
      <c r="E103" s="38" t="str">
        <f aca="true" t="shared" si="19" ref="E103:E114">IF(D103&lt;&gt;0,(C103-D103)*100/D103," ")</f>
        <v> </v>
      </c>
      <c r="F103" s="39"/>
      <c r="G103" s="39"/>
      <c r="H103" s="40" t="str">
        <f aca="true" t="shared" si="20" ref="H103:H114">IF(G103&lt;&gt;0,(F103-G103)*100/G103," ")</f>
        <v> </v>
      </c>
      <c r="I103" s="41"/>
      <c r="J103" s="41"/>
      <c r="K103" s="42" t="str">
        <f aca="true" t="shared" si="21" ref="K103:K114">IF(J103&lt;&gt;0,(I103-J103)*100/J103," ")</f>
        <v> </v>
      </c>
      <c r="L103" s="16"/>
      <c r="M103" s="10"/>
    </row>
    <row r="104" spans="1:13" ht="12.75">
      <c r="A104" s="130">
        <v>123</v>
      </c>
      <c r="B104" s="141" t="s">
        <v>273</v>
      </c>
      <c r="C104" s="37">
        <f t="shared" si="17"/>
        <v>0</v>
      </c>
      <c r="D104" s="37">
        <f t="shared" si="18"/>
        <v>0</v>
      </c>
      <c r="E104" s="70" t="str">
        <f t="shared" si="19"/>
        <v> </v>
      </c>
      <c r="F104" s="39"/>
      <c r="G104" s="39"/>
      <c r="H104" s="64" t="str">
        <f t="shared" si="20"/>
        <v> </v>
      </c>
      <c r="I104" s="41"/>
      <c r="J104" s="41"/>
      <c r="K104" s="65" t="str">
        <f t="shared" si="21"/>
        <v> </v>
      </c>
      <c r="L104" s="16"/>
      <c r="M104" s="10"/>
    </row>
    <row r="105" spans="1:13" ht="25.5">
      <c r="A105" s="132">
        <v>124</v>
      </c>
      <c r="B105" s="133" t="s">
        <v>642</v>
      </c>
      <c r="C105" s="37">
        <f t="shared" si="17"/>
        <v>0</v>
      </c>
      <c r="D105" s="37">
        <f t="shared" si="18"/>
        <v>0</v>
      </c>
      <c r="E105" s="38" t="str">
        <f t="shared" si="19"/>
        <v> </v>
      </c>
      <c r="F105" s="39"/>
      <c r="G105" s="39"/>
      <c r="H105" s="40" t="str">
        <f t="shared" si="20"/>
        <v> </v>
      </c>
      <c r="I105" s="41"/>
      <c r="J105" s="41"/>
      <c r="K105" s="42" t="str">
        <f t="shared" si="21"/>
        <v> </v>
      </c>
      <c r="L105" s="16"/>
      <c r="M105" s="10"/>
    </row>
    <row r="106" spans="1:13" ht="12.75">
      <c r="A106" s="132">
        <v>125</v>
      </c>
      <c r="B106" s="133" t="s">
        <v>646</v>
      </c>
      <c r="C106" s="37">
        <f t="shared" si="17"/>
        <v>0</v>
      </c>
      <c r="D106" s="37">
        <f t="shared" si="18"/>
        <v>0</v>
      </c>
      <c r="E106" s="38" t="str">
        <f t="shared" si="19"/>
        <v> </v>
      </c>
      <c r="F106" s="39"/>
      <c r="G106" s="39"/>
      <c r="H106" s="40" t="str">
        <f t="shared" si="20"/>
        <v> </v>
      </c>
      <c r="I106" s="41"/>
      <c r="J106" s="41"/>
      <c r="K106" s="42" t="str">
        <f t="shared" si="21"/>
        <v> </v>
      </c>
      <c r="L106" s="16"/>
      <c r="M106" s="10"/>
    </row>
    <row r="107" spans="1:13" ht="12.75">
      <c r="A107" s="132">
        <v>126</v>
      </c>
      <c r="B107" s="141" t="s">
        <v>274</v>
      </c>
      <c r="C107" s="37">
        <f t="shared" si="17"/>
        <v>0</v>
      </c>
      <c r="D107" s="37">
        <f t="shared" si="18"/>
        <v>0</v>
      </c>
      <c r="E107" s="70" t="str">
        <f t="shared" si="19"/>
        <v> </v>
      </c>
      <c r="F107" s="39"/>
      <c r="G107" s="39"/>
      <c r="H107" s="64" t="str">
        <f t="shared" si="20"/>
        <v> </v>
      </c>
      <c r="I107" s="41"/>
      <c r="J107" s="41"/>
      <c r="K107" s="65" t="str">
        <f t="shared" si="21"/>
        <v> </v>
      </c>
      <c r="L107" s="16"/>
      <c r="M107" s="10"/>
    </row>
    <row r="108" spans="1:13" ht="12.75">
      <c r="A108" s="132">
        <v>127</v>
      </c>
      <c r="B108" s="141" t="s">
        <v>643</v>
      </c>
      <c r="C108" s="37">
        <f t="shared" si="17"/>
        <v>0</v>
      </c>
      <c r="D108" s="37">
        <f t="shared" si="18"/>
        <v>0</v>
      </c>
      <c r="E108" s="70" t="str">
        <f t="shared" si="19"/>
        <v> </v>
      </c>
      <c r="F108" s="39"/>
      <c r="G108" s="39"/>
      <c r="H108" s="64" t="str">
        <f t="shared" si="20"/>
        <v> </v>
      </c>
      <c r="I108" s="41"/>
      <c r="J108" s="41"/>
      <c r="K108" s="65" t="str">
        <f t="shared" si="21"/>
        <v> </v>
      </c>
      <c r="L108" s="16"/>
      <c r="M108" s="10"/>
    </row>
    <row r="109" spans="1:13" ht="12.75">
      <c r="A109" s="132">
        <v>128</v>
      </c>
      <c r="B109" s="141" t="s">
        <v>644</v>
      </c>
      <c r="C109" s="37">
        <f t="shared" si="17"/>
        <v>0</v>
      </c>
      <c r="D109" s="37">
        <f t="shared" si="18"/>
        <v>0</v>
      </c>
      <c r="E109" s="38" t="str">
        <f t="shared" si="19"/>
        <v> </v>
      </c>
      <c r="F109" s="39"/>
      <c r="G109" s="39"/>
      <c r="H109" s="40" t="str">
        <f t="shared" si="20"/>
        <v> </v>
      </c>
      <c r="I109" s="41"/>
      <c r="J109" s="41"/>
      <c r="K109" s="42" t="str">
        <f t="shared" si="21"/>
        <v> </v>
      </c>
      <c r="L109" s="16"/>
      <c r="M109" s="10"/>
    </row>
    <row r="110" spans="1:13" ht="12.75">
      <c r="A110" s="130">
        <v>129</v>
      </c>
      <c r="B110" s="141" t="s">
        <v>275</v>
      </c>
      <c r="C110" s="142">
        <f t="shared" si="17"/>
        <v>0</v>
      </c>
      <c r="D110" s="142">
        <f t="shared" si="18"/>
        <v>0</v>
      </c>
      <c r="E110" s="70" t="str">
        <f t="shared" si="19"/>
        <v> </v>
      </c>
      <c r="F110" s="39"/>
      <c r="G110" s="39"/>
      <c r="H110" s="64" t="str">
        <f t="shared" si="20"/>
        <v> </v>
      </c>
      <c r="I110" s="41"/>
      <c r="J110" s="41"/>
      <c r="K110" s="65" t="str">
        <f t="shared" si="21"/>
        <v> </v>
      </c>
      <c r="L110" s="16"/>
      <c r="M110" s="10"/>
    </row>
    <row r="111" spans="1:13" ht="12.75">
      <c r="A111" s="132">
        <v>130</v>
      </c>
      <c r="B111" s="141" t="s">
        <v>645</v>
      </c>
      <c r="C111" s="37">
        <f t="shared" si="17"/>
        <v>0</v>
      </c>
      <c r="D111" s="37">
        <f t="shared" si="18"/>
        <v>0</v>
      </c>
      <c r="E111" s="38" t="str">
        <f t="shared" si="19"/>
        <v> </v>
      </c>
      <c r="F111" s="39"/>
      <c r="G111" s="39"/>
      <c r="H111" s="40" t="str">
        <f t="shared" si="20"/>
        <v> </v>
      </c>
      <c r="I111" s="41"/>
      <c r="J111" s="41"/>
      <c r="K111" s="42" t="str">
        <f t="shared" si="21"/>
        <v> </v>
      </c>
      <c r="L111" s="16"/>
      <c r="M111" s="10"/>
    </row>
    <row r="112" spans="1:13" ht="12.75">
      <c r="A112" s="132">
        <v>131</v>
      </c>
      <c r="B112" s="141" t="s">
        <v>647</v>
      </c>
      <c r="C112" s="37">
        <f t="shared" si="17"/>
        <v>0</v>
      </c>
      <c r="D112" s="37">
        <f t="shared" si="18"/>
        <v>0</v>
      </c>
      <c r="E112" s="70" t="str">
        <f t="shared" si="19"/>
        <v> </v>
      </c>
      <c r="F112" s="39"/>
      <c r="G112" s="39"/>
      <c r="H112" s="64" t="str">
        <f t="shared" si="20"/>
        <v> </v>
      </c>
      <c r="I112" s="41"/>
      <c r="J112" s="41"/>
      <c r="K112" s="65" t="str">
        <f t="shared" si="21"/>
        <v> </v>
      </c>
      <c r="L112" s="16"/>
      <c r="M112" s="10"/>
    </row>
    <row r="113" spans="1:13" ht="12.75">
      <c r="A113" s="130">
        <v>132</v>
      </c>
      <c r="B113" s="149" t="s">
        <v>276</v>
      </c>
      <c r="C113" s="37">
        <f t="shared" si="17"/>
        <v>0</v>
      </c>
      <c r="D113" s="37">
        <f t="shared" si="18"/>
        <v>0</v>
      </c>
      <c r="E113" s="70" t="str">
        <f t="shared" si="19"/>
        <v> </v>
      </c>
      <c r="F113" s="39"/>
      <c r="G113" s="39"/>
      <c r="H113" s="64" t="str">
        <f t="shared" si="20"/>
        <v> </v>
      </c>
      <c r="I113" s="41"/>
      <c r="J113" s="41"/>
      <c r="K113" s="65" t="str">
        <f t="shared" si="21"/>
        <v> </v>
      </c>
      <c r="L113" s="16"/>
      <c r="M113" s="10"/>
    </row>
    <row r="114" spans="1:13" ht="25.5">
      <c r="A114" s="132">
        <v>133</v>
      </c>
      <c r="B114" s="68" t="s">
        <v>277</v>
      </c>
      <c r="C114" s="104">
        <f t="shared" si="17"/>
        <v>0</v>
      </c>
      <c r="D114" s="104">
        <f t="shared" si="18"/>
        <v>0</v>
      </c>
      <c r="E114" s="127" t="str">
        <f t="shared" si="19"/>
        <v> </v>
      </c>
      <c r="F114" s="106">
        <f>SUM(F$103:F$113)</f>
        <v>0</v>
      </c>
      <c r="G114" s="106">
        <f>SUM(G$103:G$113)</f>
        <v>0</v>
      </c>
      <c r="H114" s="107" t="str">
        <f t="shared" si="20"/>
        <v> </v>
      </c>
      <c r="I114" s="108">
        <f>SUM(I$103:I$113)</f>
        <v>0</v>
      </c>
      <c r="J114" s="108">
        <f>SUM(J$103:J$113)</f>
        <v>0</v>
      </c>
      <c r="K114" s="109" t="str">
        <f t="shared" si="21"/>
        <v> </v>
      </c>
      <c r="L114" s="16"/>
      <c r="M114" s="10"/>
    </row>
    <row r="115" spans="1:13" ht="12.75">
      <c r="A115" s="130"/>
      <c r="B115" s="330"/>
      <c r="C115" s="129"/>
      <c r="D115" s="129"/>
      <c r="E115" s="129"/>
      <c r="F115" s="129"/>
      <c r="G115" s="129"/>
      <c r="H115" s="129"/>
      <c r="I115" s="129"/>
      <c r="J115" s="129"/>
      <c r="K115" s="129"/>
      <c r="L115" s="16"/>
      <c r="M115" s="10"/>
    </row>
    <row r="116" spans="1:13" ht="13.5" thickBot="1">
      <c r="A116" s="132">
        <v>134</v>
      </c>
      <c r="B116" s="128" t="s">
        <v>278</v>
      </c>
      <c r="C116" s="73">
        <f>F116+I116</f>
        <v>0</v>
      </c>
      <c r="D116" s="73">
        <f>G116+J116</f>
        <v>0</v>
      </c>
      <c r="E116" s="74" t="str">
        <f>IF(D116&lt;&gt;0,(C116-D116)*100/D116," ")</f>
        <v> </v>
      </c>
      <c r="F116" s="75">
        <f>F$101+F$114</f>
        <v>0</v>
      </c>
      <c r="G116" s="75">
        <f>G$101+G$114</f>
        <v>0</v>
      </c>
      <c r="H116" s="76" t="str">
        <f>IF(G116&lt;&gt;0,(F116-G116)*100/G116," ")</f>
        <v> </v>
      </c>
      <c r="I116" s="77">
        <f>I$101+I$114</f>
        <v>0</v>
      </c>
      <c r="J116" s="77">
        <f>J$101+J$114</f>
        <v>0</v>
      </c>
      <c r="K116" s="78" t="str">
        <f>IF(J116&lt;&gt;0,(I116-J116)*100/J116," ")</f>
        <v> </v>
      </c>
      <c r="L116" s="16"/>
      <c r="M116" s="10"/>
    </row>
    <row r="117" spans="1:13" ht="12.75">
      <c r="A117" s="10"/>
      <c r="B117" s="10"/>
      <c r="C117" s="10"/>
      <c r="D117" s="10"/>
      <c r="E117" s="16"/>
      <c r="F117" s="10"/>
      <c r="G117" s="10"/>
      <c r="H117" s="16"/>
      <c r="I117" s="10"/>
      <c r="J117" s="10"/>
      <c r="K117" s="16"/>
      <c r="L117" s="16"/>
      <c r="M117" s="10"/>
    </row>
  </sheetData>
  <sheetProtection/>
  <mergeCells count="9">
    <mergeCell ref="C99:D99"/>
    <mergeCell ref="F99:G99"/>
    <mergeCell ref="I99:J99"/>
    <mergeCell ref="C4:D4"/>
    <mergeCell ref="F4:G4"/>
    <mergeCell ref="I4:J4"/>
    <mergeCell ref="C53:D53"/>
    <mergeCell ref="F53:G53"/>
    <mergeCell ref="I53:J53"/>
  </mergeCells>
  <conditionalFormatting sqref="F103:F113 I103:I113 L62 L64 L59:L60 I59:I65 F57 F55 I55 I57 F59:F67 F69 I67:I69 F71:F83 I71:I83 F33 I33 F45 I8:I30 F6 I6 F35 I35 I39:I45 F39:F43 F8:F30 I88:I90 F88:F90">
    <cfRule type="expression" priority="1" dxfId="1" stopIfTrue="1">
      <formula>IF(ISBLANK(F6),1,0)</formula>
    </cfRule>
  </conditionalFormatting>
  <conditionalFormatting sqref="J103:J113 G103:G113 J59:J65 G55 G57 J55 J57 G59:G67 G69 J67:J69 G71:G83 J71:J83 G33 J33 G45 J8:J30 G6 J6 G35 J35 J39:J45 G39:G43 G8:G30 J88:J90 G88:G90">
    <cfRule type="expression" priority="2" dxfId="2" stopIfTrue="1">
      <formula>IF(ISBLANK(G6),1,0)</formula>
    </cfRule>
  </conditionalFormatting>
  <printOptions headings="1"/>
  <pageMargins left="0.24" right="0.19" top="0.27" bottom="0.18" header="0.17" footer="0.16"/>
  <pageSetup horizontalDpi="600" verticalDpi="600" orientation="landscape" paperSize="9" scale="75" r:id="rId3"/>
  <headerFooter alignWithMargins="0">
    <oddFooter>&amp;L&amp;D   &amp;T&amp;C&amp;A&amp;R&amp;P / &amp;N</oddFooter>
  </headerFooter>
  <rowBreaks count="2" manualBreakCount="2">
    <brk id="49" max="255" man="1"/>
    <brk id="95" max="255" man="1"/>
  </rowBreaks>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codeName="Tabelle13">
    <tabColor indexed="60"/>
  </sheetPr>
  <dimension ref="A1:N219"/>
  <sheetViews>
    <sheetView zoomScale="75" zoomScaleNormal="75" workbookViewId="0" topLeftCell="A1">
      <selection activeCell="A3" sqref="A3"/>
    </sheetView>
  </sheetViews>
  <sheetFormatPr defaultColWidth="11.421875" defaultRowHeight="12.75"/>
  <cols>
    <col min="1" max="1" width="4.421875" style="0" customWidth="1"/>
    <col min="2" max="2" width="58.00390625" style="0" customWidth="1"/>
    <col min="3" max="3" width="16.421875" style="252" customWidth="1"/>
    <col min="4" max="5" width="12.140625" style="0" customWidth="1"/>
    <col min="6" max="12" width="10.7109375" style="0" customWidth="1"/>
    <col min="13" max="13" width="2.140625" style="0" customWidth="1"/>
  </cols>
  <sheetData>
    <row r="1" spans="1:13" s="8" customFormat="1" ht="15.75" customHeight="1">
      <c r="A1" s="17">
        <v>6</v>
      </c>
      <c r="B1" s="18" t="s">
        <v>100</v>
      </c>
      <c r="C1" s="150"/>
      <c r="D1" s="19" t="s">
        <v>555</v>
      </c>
      <c r="E1" s="19"/>
      <c r="F1" s="20"/>
      <c r="G1" s="19"/>
      <c r="H1" s="19"/>
      <c r="I1" s="20"/>
      <c r="J1" s="21"/>
      <c r="K1" s="21" t="s">
        <v>556</v>
      </c>
      <c r="L1" s="463">
        <f>jahr</f>
        <v>2005</v>
      </c>
      <c r="M1" s="19"/>
    </row>
    <row r="2" spans="1:13" s="8" customFormat="1" ht="12" customHeight="1">
      <c r="A2" s="18"/>
      <c r="B2" s="151" t="s">
        <v>462</v>
      </c>
      <c r="C2" s="482" t="s">
        <v>290</v>
      </c>
      <c r="D2" s="153" t="s">
        <v>291</v>
      </c>
      <c r="E2" s="153" t="s">
        <v>459</v>
      </c>
      <c r="F2" s="153" t="s">
        <v>460</v>
      </c>
      <c r="G2" s="153" t="s">
        <v>458</v>
      </c>
      <c r="H2" s="153" t="s">
        <v>471</v>
      </c>
      <c r="I2" s="153" t="s">
        <v>472</v>
      </c>
      <c r="J2" s="153" t="s">
        <v>473</v>
      </c>
      <c r="K2" s="153" t="s">
        <v>474</v>
      </c>
      <c r="L2" s="153" t="s">
        <v>476</v>
      </c>
      <c r="M2" s="19"/>
    </row>
    <row r="3" spans="1:13" s="8" customFormat="1" ht="12.75">
      <c r="A3" s="67"/>
      <c r="B3" s="321" t="str">
        <f>Vr&amp;"  "</f>
        <v>Xxxxxxxxxxxx Vie  </v>
      </c>
      <c r="C3" s="473" t="s">
        <v>669</v>
      </c>
      <c r="D3" s="154" t="s">
        <v>109</v>
      </c>
      <c r="E3" s="155"/>
      <c r="F3" s="156"/>
      <c r="G3" s="157" t="s">
        <v>109</v>
      </c>
      <c r="H3" s="158"/>
      <c r="I3" s="159"/>
      <c r="J3" s="160" t="s">
        <v>109</v>
      </c>
      <c r="K3" s="161"/>
      <c r="L3" s="162"/>
      <c r="M3" s="19"/>
    </row>
    <row r="4" spans="1:13" s="8" customFormat="1" ht="12.75">
      <c r="A4" s="67"/>
      <c r="B4" s="19"/>
      <c r="C4" s="473" t="s">
        <v>292</v>
      </c>
      <c r="D4" s="163" t="s">
        <v>461</v>
      </c>
      <c r="E4" s="155"/>
      <c r="F4" s="156"/>
      <c r="G4" s="164" t="s">
        <v>293</v>
      </c>
      <c r="H4" s="165"/>
      <c r="I4" s="159"/>
      <c r="J4" s="166" t="s">
        <v>294</v>
      </c>
      <c r="K4" s="166"/>
      <c r="L4" s="162"/>
      <c r="M4" s="19"/>
    </row>
    <row r="5" spans="1:13" s="8" customFormat="1" ht="12.75">
      <c r="A5" s="67"/>
      <c r="B5" s="19"/>
      <c r="C5" s="473"/>
      <c r="D5" s="167" t="s">
        <v>107</v>
      </c>
      <c r="E5" s="167" t="s">
        <v>108</v>
      </c>
      <c r="F5" s="167" t="s">
        <v>110</v>
      </c>
      <c r="G5" s="168" t="s">
        <v>107</v>
      </c>
      <c r="H5" s="168" t="s">
        <v>108</v>
      </c>
      <c r="I5" s="168" t="s">
        <v>110</v>
      </c>
      <c r="J5" s="169" t="s">
        <v>107</v>
      </c>
      <c r="K5" s="169" t="s">
        <v>108</v>
      </c>
      <c r="L5" s="169" t="s">
        <v>110</v>
      </c>
      <c r="M5" s="19"/>
    </row>
    <row r="6" spans="1:13" s="8" customFormat="1" ht="12.75">
      <c r="A6" s="67"/>
      <c r="B6" s="170" t="s">
        <v>295</v>
      </c>
      <c r="C6" s="474"/>
      <c r="D6" s="506"/>
      <c r="E6" s="506"/>
      <c r="F6" s="507"/>
      <c r="G6" s="506"/>
      <c r="H6" s="506"/>
      <c r="I6" s="507"/>
      <c r="J6" s="506"/>
      <c r="K6" s="506"/>
      <c r="L6" s="506"/>
      <c r="M6" s="19"/>
    </row>
    <row r="7" spans="1:13" s="8" customFormat="1" ht="12.75">
      <c r="A7" s="67">
        <v>135</v>
      </c>
      <c r="B7" s="173" t="s">
        <v>594</v>
      </c>
      <c r="C7" s="475" t="s">
        <v>506</v>
      </c>
      <c r="D7" s="592" t="str">
        <f>IF(ABS('CR'!$F$59-(G7+J7))&lt;2,"","? ")&amp;FIXED('CR'!$F$59,0,FALSE)</f>
        <v>0</v>
      </c>
      <c r="E7" s="592" t="str">
        <f>IF(ABS('CR'!$G$59-(H7+K7))&lt;2,"","? ")&amp;FIXED('CR'!$G$59,0,FALSE)</f>
        <v>0</v>
      </c>
      <c r="F7" s="593">
        <f aca="true" t="shared" si="0" ref="F7:F14">I7+L7</f>
        <v>0</v>
      </c>
      <c r="G7" s="39"/>
      <c r="H7" s="39"/>
      <c r="I7" s="39"/>
      <c r="J7" s="41"/>
      <c r="K7" s="41"/>
      <c r="L7" s="41"/>
      <c r="M7" s="19"/>
    </row>
    <row r="8" spans="1:13" s="8" customFormat="1" ht="12.75">
      <c r="A8" s="67">
        <v>136</v>
      </c>
      <c r="B8" s="173" t="s">
        <v>296</v>
      </c>
      <c r="C8" s="475" t="s">
        <v>507</v>
      </c>
      <c r="D8" s="592" t="str">
        <f>IF(ABS(('CR'!$F$60-'CR'!$F$61)-(G8+J8))&lt;2,"","? ")&amp;FIXED('CR'!$F$60-'CR'!$F$61,0,FALSE)</f>
        <v>0</v>
      </c>
      <c r="E8" s="592" t="str">
        <f>IF(ABS(('CR'!$G$60-'CR'!$G$61)-(H8+K8))&lt;2,"","? ")&amp;FIXED('CR'!$G$60-'CR'!$G$61,0,FALSE)</f>
        <v>0</v>
      </c>
      <c r="F8" s="593">
        <f t="shared" si="0"/>
        <v>0</v>
      </c>
      <c r="G8" s="39"/>
      <c r="H8" s="39"/>
      <c r="I8" s="39"/>
      <c r="J8" s="41"/>
      <c r="K8" s="41"/>
      <c r="L8" s="41"/>
      <c r="M8" s="19"/>
    </row>
    <row r="9" spans="1:13" s="8" customFormat="1" ht="12.75">
      <c r="A9" s="67">
        <v>137</v>
      </c>
      <c r="B9" s="173" t="s">
        <v>146</v>
      </c>
      <c r="C9" s="475" t="s">
        <v>508</v>
      </c>
      <c r="D9" s="592" t="str">
        <f>IF(ABS(('CR'!$F$62-'CR'!$F$63)-(G9+J9))&lt;2,"","? ")&amp;FIXED('CR'!$F$62-'CR'!$F$63,0,FALSE)</f>
        <v>0</v>
      </c>
      <c r="E9" s="592" t="str">
        <f>IF(ABS(('CR'!$G$62-'CR'!$G$63)-(H9+K9))&lt;2,"","? ")&amp;FIXED('CR'!$G$62-'CR'!$G$63,0,FALSE)</f>
        <v>0</v>
      </c>
      <c r="F9" s="593">
        <f t="shared" si="0"/>
        <v>0</v>
      </c>
      <c r="G9" s="39"/>
      <c r="H9" s="39"/>
      <c r="I9" s="39"/>
      <c r="J9" s="41"/>
      <c r="K9" s="41"/>
      <c r="L9" s="41"/>
      <c r="M9" s="19"/>
    </row>
    <row r="10" spans="1:13" s="8" customFormat="1" ht="12.75">
      <c r="A10" s="67">
        <v>138</v>
      </c>
      <c r="B10" s="173" t="s">
        <v>120</v>
      </c>
      <c r="C10" s="475" t="s">
        <v>509</v>
      </c>
      <c r="D10" s="592" t="str">
        <f>IF(ABS('CR'!$F$64-(G10+J10))&lt;2,"","? ")&amp;FIXED('CR'!$F$64,0,FALSE)</f>
        <v>0</v>
      </c>
      <c r="E10" s="592" t="str">
        <f>IF(ABS('CR'!$G$64-(H10+K10))&lt;2,"","? ")&amp;FIXED('CR'!$G$64,0,FALSE)</f>
        <v>0</v>
      </c>
      <c r="F10" s="593">
        <f t="shared" si="0"/>
        <v>0</v>
      </c>
      <c r="G10" s="39"/>
      <c r="H10" s="39"/>
      <c r="I10" s="39"/>
      <c r="J10" s="41"/>
      <c r="K10" s="41"/>
      <c r="L10" s="41"/>
      <c r="M10" s="19"/>
    </row>
    <row r="11" spans="1:13" s="8" customFormat="1" ht="12.75">
      <c r="A11" s="67">
        <v>139</v>
      </c>
      <c r="B11" s="173" t="s">
        <v>297</v>
      </c>
      <c r="C11" s="475" t="s">
        <v>510</v>
      </c>
      <c r="D11" s="592" t="str">
        <f>IF(ABS('CR'!$F$69-(G11+J11))&lt;2,"","? ")&amp;FIXED('CR'!$F$69,0,FALSE)</f>
        <v>0</v>
      </c>
      <c r="E11" s="592" t="str">
        <f>IF(ABS('CR'!$G$69-(H11+K11))&lt;2,"","? ")&amp;FIXED('CR'!$G$69,0,FALSE)</f>
        <v>0</v>
      </c>
      <c r="F11" s="593">
        <f t="shared" si="0"/>
        <v>0</v>
      </c>
      <c r="G11" s="39"/>
      <c r="H11" s="39"/>
      <c r="I11" s="39"/>
      <c r="J11" s="41"/>
      <c r="K11" s="41"/>
      <c r="L11" s="41"/>
      <c r="M11" s="19"/>
    </row>
    <row r="12" spans="1:13" s="8" customFormat="1" ht="12.75">
      <c r="A12" s="67">
        <v>140</v>
      </c>
      <c r="B12" s="173" t="s">
        <v>298</v>
      </c>
      <c r="C12" s="475" t="s">
        <v>511</v>
      </c>
      <c r="D12" s="592" t="str">
        <f>IF(ABS(('CR'!$F$72+'CR'!$F$73)-(G12+J12))&lt;2,"","? ")&amp;FIXED('CR'!$F$72+'CR'!$F$73,0,FALSE)</f>
        <v>0</v>
      </c>
      <c r="E12" s="592" t="str">
        <f>IF(ABS(('CR'!$G$72+'CR'!$G$73)-(H12+K12))&lt;2,"","? ")&amp;FIXED('CR'!$G$72+'CR'!$G$73,0,FALSE)</f>
        <v>0</v>
      </c>
      <c r="F12" s="593">
        <f t="shared" si="0"/>
        <v>0</v>
      </c>
      <c r="G12" s="39"/>
      <c r="H12" s="39"/>
      <c r="I12" s="39"/>
      <c r="J12" s="41"/>
      <c r="K12" s="41"/>
      <c r="L12" s="41"/>
      <c r="M12" s="19"/>
    </row>
    <row r="13" spans="1:13" s="8" customFormat="1" ht="12.75">
      <c r="A13" s="67">
        <v>141</v>
      </c>
      <c r="B13" s="204" t="s">
        <v>279</v>
      </c>
      <c r="C13" s="475" t="s">
        <v>512</v>
      </c>
      <c r="D13" s="592" t="str">
        <f>IF(ABS('CR'!$F$71-(G13+J13))&lt;2,"","? ")&amp;FIXED('CR'!$F$71,0,FALSE)</f>
        <v>0</v>
      </c>
      <c r="E13" s="592" t="str">
        <f>IF(ABS('CR'!$G$71-(H13+K13))&lt;2,"","? ")&amp;FIXED('CR'!$G$71,0,FALSE)</f>
        <v>0</v>
      </c>
      <c r="F13" s="593">
        <f t="shared" si="0"/>
        <v>0</v>
      </c>
      <c r="G13" s="39"/>
      <c r="H13" s="39"/>
      <c r="I13" s="39"/>
      <c r="J13" s="41"/>
      <c r="K13" s="41"/>
      <c r="L13" s="41"/>
      <c r="M13" s="19"/>
    </row>
    <row r="14" spans="1:13" s="8" customFormat="1" ht="24">
      <c r="A14" s="67">
        <v>142</v>
      </c>
      <c r="B14" s="174" t="s">
        <v>304</v>
      </c>
      <c r="C14" s="476"/>
      <c r="D14" s="513">
        <f>G14+J14</f>
        <v>0</v>
      </c>
      <c r="E14" s="513">
        <f>H14+K14</f>
        <v>0</v>
      </c>
      <c r="F14" s="513">
        <f t="shared" si="0"/>
        <v>0</v>
      </c>
      <c r="G14" s="514">
        <f aca="true" t="shared" si="1" ref="G14:L14">G$7+G$8+G$9+G$10+G$11-G$12-G$13</f>
        <v>0</v>
      </c>
      <c r="H14" s="514">
        <f t="shared" si="1"/>
        <v>0</v>
      </c>
      <c r="I14" s="514">
        <f t="shared" si="1"/>
        <v>0</v>
      </c>
      <c r="J14" s="515">
        <f t="shared" si="1"/>
        <v>0</v>
      </c>
      <c r="K14" s="515">
        <f t="shared" si="1"/>
        <v>0</v>
      </c>
      <c r="L14" s="515">
        <f t="shared" si="1"/>
        <v>0</v>
      </c>
      <c r="M14" s="19"/>
    </row>
    <row r="15" spans="1:13" s="8" customFormat="1" ht="12" customHeight="1">
      <c r="A15" s="175"/>
      <c r="B15" s="176"/>
      <c r="C15" s="477"/>
      <c r="D15" s="506"/>
      <c r="E15" s="506"/>
      <c r="F15" s="507"/>
      <c r="G15" s="506"/>
      <c r="H15" s="506"/>
      <c r="I15" s="507"/>
      <c r="J15" s="506"/>
      <c r="K15" s="506"/>
      <c r="L15" s="506"/>
      <c r="M15" s="19"/>
    </row>
    <row r="16" spans="1:14" s="8" customFormat="1" ht="12.75">
      <c r="A16" s="67">
        <v>143</v>
      </c>
      <c r="B16" s="173" t="s">
        <v>300</v>
      </c>
      <c r="C16" s="475" t="s">
        <v>465</v>
      </c>
      <c r="D16" s="594" t="str">
        <f>IF($B$18=1,IF(ABS(BILAN!$F$70-(G16+J16))&lt;2,"","? ")&amp;FIXED(BILAN!$F$70,0,FALSE),"")</f>
        <v>0</v>
      </c>
      <c r="E16" s="594" t="str">
        <f>IF($B$18=1,IF(ABS(BILAN!$G$70-(H16+K16))&lt;2,"","? ")&amp;FIXED(BILAN!$G$70,0,FALSE),"")</f>
        <v>0</v>
      </c>
      <c r="F16" s="595">
        <f>I16+L16</f>
        <v>0</v>
      </c>
      <c r="G16" s="39"/>
      <c r="H16" s="39"/>
      <c r="I16" s="711"/>
      <c r="J16" s="41"/>
      <c r="K16" s="41"/>
      <c r="L16" s="711"/>
      <c r="M16" s="19"/>
      <c r="N16" s="177"/>
    </row>
    <row r="17" spans="1:13" s="8" customFormat="1" ht="12.75">
      <c r="A17" s="67">
        <v>144</v>
      </c>
      <c r="B17" s="173" t="s">
        <v>301</v>
      </c>
      <c r="C17" s="475" t="s">
        <v>466</v>
      </c>
      <c r="D17" s="592">
        <f>IF($B$18=1,BILAN!$F$37,IF(ABS(BILAN!$F$37-(G17+J17))&lt;2,"","? ")&amp;FIXED(BILAN!$F$37,0,FALSE))</f>
        <v>0</v>
      </c>
      <c r="E17" s="592">
        <f>IF($B$18=1,BILAN!$G$37,IF(ABS(BILAN!$G$37-(H17+K17))&lt;2,"","? ")&amp;FIXED(BILAN!$G$37,0,FALSE))</f>
        <v>0</v>
      </c>
      <c r="F17" s="593">
        <f>I17+L17</f>
        <v>0</v>
      </c>
      <c r="G17" s="39"/>
      <c r="H17" s="39"/>
      <c r="I17" s="39"/>
      <c r="J17" s="41"/>
      <c r="K17" s="41"/>
      <c r="L17" s="41"/>
      <c r="M17" s="19"/>
    </row>
    <row r="18" spans="1:13" s="8" customFormat="1" ht="20.25" customHeight="1">
      <c r="A18" s="179">
        <v>145</v>
      </c>
      <c r="B18" s="712">
        <v>1</v>
      </c>
      <c r="C18" s="475"/>
      <c r="D18" s="596" t="s">
        <v>299</v>
      </c>
      <c r="E18" s="597"/>
      <c r="F18" s="597"/>
      <c r="G18" s="598"/>
      <c r="H18" s="598"/>
      <c r="I18" s="598"/>
      <c r="J18" s="598"/>
      <c r="K18" s="598"/>
      <c r="L18" s="598"/>
      <c r="M18" s="19"/>
    </row>
    <row r="19" spans="1:13" s="8" customFormat="1" ht="11.25" customHeight="1">
      <c r="A19" s="67">
        <v>146</v>
      </c>
      <c r="B19" s="173" t="s">
        <v>303</v>
      </c>
      <c r="C19" s="475"/>
      <c r="D19" s="593">
        <f>IF(ISNUMBER(VALUE(D17)),VALUE(D17),0)</f>
        <v>0</v>
      </c>
      <c r="E19" s="593">
        <f>IF(ISNUMBER(VALUE(E17)),VALUE(E17),0)</f>
        <v>0</v>
      </c>
      <c r="F19" s="593">
        <f>F17</f>
        <v>0</v>
      </c>
      <c r="G19" s="599">
        <f>IF($B$18=1,IF(ISNUMBER(VALUE(D$16)),IF(VALUE(D$16)&gt;0,D19*G$16/VALUE(D$16),0),0),G17)</f>
        <v>0</v>
      </c>
      <c r="H19" s="599">
        <f>IF($B$18=1,IF(ISNUMBER(VALUE(E$16)),IF(VALUE(E$16)&gt;0,E19*H$16/VALUE(E$16),0),0),H17)</f>
        <v>0</v>
      </c>
      <c r="I19" s="599">
        <f>I17</f>
        <v>0</v>
      </c>
      <c r="J19" s="600">
        <f>IF($B$18=1,IF(ISNUMBER(VALUE(D$16)),IF(VALUE(D$16)&gt;0,D19*J$16/VALUE(D$16),0),0),J17)</f>
        <v>0</v>
      </c>
      <c r="K19" s="600">
        <f>IF($B$18=1,IF(ISNUMBER(VALUE(E$16)),IF(VALUE(E$16)&gt;0,E19*K$16/VALUE(E$16),0),0),K17)</f>
        <v>0</v>
      </c>
      <c r="L19" s="600">
        <f>L17</f>
        <v>0</v>
      </c>
      <c r="M19" s="19"/>
    </row>
    <row r="20" spans="1:13" s="8" customFormat="1" ht="12.75">
      <c r="A20" s="67">
        <v>147</v>
      </c>
      <c r="B20" s="180" t="s">
        <v>302</v>
      </c>
      <c r="C20" s="478"/>
      <c r="D20" s="601"/>
      <c r="E20" s="601"/>
      <c r="F20" s="602"/>
      <c r="G20" s="603">
        <f aca="true" t="shared" si="2" ref="G20:L20">IF(G$19&gt;0,G$14/G$19,0)</f>
        <v>0</v>
      </c>
      <c r="H20" s="603">
        <f t="shared" si="2"/>
        <v>0</v>
      </c>
      <c r="I20" s="603">
        <f t="shared" si="2"/>
        <v>0</v>
      </c>
      <c r="J20" s="604">
        <f t="shared" si="2"/>
        <v>0</v>
      </c>
      <c r="K20" s="604">
        <f t="shared" si="2"/>
        <v>0</v>
      </c>
      <c r="L20" s="604">
        <f t="shared" si="2"/>
        <v>0</v>
      </c>
      <c r="M20" s="19"/>
    </row>
    <row r="21" spans="1:13" s="8" customFormat="1" ht="12.75">
      <c r="A21" s="67"/>
      <c r="B21" s="481"/>
      <c r="C21" s="479"/>
      <c r="D21" s="183"/>
      <c r="E21" s="183"/>
      <c r="F21" s="184"/>
      <c r="G21" s="183"/>
      <c r="H21" s="183"/>
      <c r="I21" s="184"/>
      <c r="J21" s="183"/>
      <c r="K21" s="183"/>
      <c r="L21" s="184"/>
      <c r="M21" s="19"/>
    </row>
    <row r="22" spans="1:13" s="8" customFormat="1" ht="12.75">
      <c r="A22" s="67">
        <v>148</v>
      </c>
      <c r="B22" s="185" t="s">
        <v>280</v>
      </c>
      <c r="C22" s="480"/>
      <c r="D22" s="186"/>
      <c r="E22" s="187"/>
      <c r="F22" s="188"/>
      <c r="G22" s="189">
        <f ca="1">VLOOKUP($L$1,INDIRECT('TAUX MIN LPP'!$B$2,FALSE),2)</f>
        <v>0.025</v>
      </c>
      <c r="H22" s="190">
        <f ca="1">VLOOKUP($L$1-1,INDIRECT('TAUX MIN LPP'!$B$2,FALSE),2)</f>
        <v>0.0225</v>
      </c>
      <c r="I22" s="191">
        <f ca="1">VLOOKUP($L$1-2,INDIRECT('TAUX MIN LPP'!$B$2,FALSE),2)</f>
        <v>0.0325</v>
      </c>
      <c r="J22" s="192"/>
      <c r="K22" s="192"/>
      <c r="L22" s="193"/>
      <c r="M22" s="19"/>
    </row>
    <row r="23" spans="1:13" s="8" customFormat="1" ht="12.75">
      <c r="A23" s="67"/>
      <c r="B23" s="182"/>
      <c r="C23" s="479"/>
      <c r="D23" s="183"/>
      <c r="E23" s="183"/>
      <c r="F23" s="184"/>
      <c r="G23" s="183"/>
      <c r="H23" s="183"/>
      <c r="I23" s="183"/>
      <c r="J23" s="171"/>
      <c r="K23" s="171"/>
      <c r="L23" s="172"/>
      <c r="M23" s="19"/>
    </row>
    <row r="24" spans="1:13" s="8" customFormat="1" ht="27" customHeight="1">
      <c r="A24" s="67">
        <v>149</v>
      </c>
      <c r="B24" s="194" t="s">
        <v>401</v>
      </c>
      <c r="C24" s="501"/>
      <c r="D24" s="195"/>
      <c r="E24" s="195"/>
      <c r="F24" s="196"/>
      <c r="G24" s="197" t="str">
        <f>IF(AND(G$20&gt;=0.06,G$22&lt;=2/3*G$20),"Oui","Non")</f>
        <v>Non</v>
      </c>
      <c r="H24" s="483" t="str">
        <f>IF(AND(H$20&gt;=0.06,H$22&lt;=2/3*H$20),"Oui","Non")</f>
        <v>Non</v>
      </c>
      <c r="I24" s="484" t="str">
        <f>IF(AND(I$20&gt;=0.06,I$22&lt;=2/3*I$20),"Oui","Non")</f>
        <v>Non</v>
      </c>
      <c r="J24" s="731" t="s">
        <v>306</v>
      </c>
      <c r="K24" s="732"/>
      <c r="L24" s="732"/>
      <c r="M24" s="199"/>
    </row>
    <row r="25" spans="1:13" s="8" customFormat="1" ht="12.75">
      <c r="A25" s="175"/>
      <c r="B25" s="170"/>
      <c r="C25" s="474"/>
      <c r="D25" s="171"/>
      <c r="E25" s="171"/>
      <c r="F25" s="172"/>
      <c r="G25" s="171"/>
      <c r="H25" s="171"/>
      <c r="I25" s="172"/>
      <c r="J25" s="171"/>
      <c r="K25" s="171"/>
      <c r="L25" s="172"/>
      <c r="M25" s="19"/>
    </row>
    <row r="26" spans="1:13" s="8" customFormat="1" ht="12.75">
      <c r="A26" s="67">
        <v>150</v>
      </c>
      <c r="B26" s="173" t="s">
        <v>281</v>
      </c>
      <c r="C26" s="475"/>
      <c r="D26" s="593">
        <f>G26+J26</f>
        <v>0</v>
      </c>
      <c r="E26" s="593">
        <f>H26+K26</f>
        <v>0</v>
      </c>
      <c r="F26" s="593">
        <f>I26+L26</f>
        <v>0</v>
      </c>
      <c r="G26" s="39"/>
      <c r="H26" s="39"/>
      <c r="I26" s="39"/>
      <c r="J26" s="41"/>
      <c r="K26" s="41"/>
      <c r="L26" s="41"/>
      <c r="M26" s="19"/>
    </row>
    <row r="27" spans="1:13" s="8" customFormat="1" ht="27" customHeight="1">
      <c r="A27" s="67">
        <v>151</v>
      </c>
      <c r="B27" s="201" t="s">
        <v>307</v>
      </c>
      <c r="C27" s="504" t="s">
        <v>513</v>
      </c>
      <c r="D27" s="592" t="str">
        <f>IF(ABS('CR'!$F$36-J27)&lt;2,"","? ")&amp;FIXED('CR'!$F$36,0,FALSE)</f>
        <v>0</v>
      </c>
      <c r="E27" s="592" t="str">
        <f>IF(ABS('CR'!$G$36-K27)&lt;2,"","? ")&amp;FIXED('CR'!$G$36,0,FALSE)</f>
        <v>0</v>
      </c>
      <c r="F27" s="593">
        <f>L27</f>
        <v>0</v>
      </c>
      <c r="G27" s="605"/>
      <c r="H27" s="605"/>
      <c r="I27" s="605"/>
      <c r="J27" s="41"/>
      <c r="K27" s="41"/>
      <c r="L27" s="41"/>
      <c r="M27" s="19"/>
    </row>
    <row r="28" spans="1:13" s="8" customFormat="1" ht="12.75">
      <c r="A28" s="67">
        <v>152</v>
      </c>
      <c r="B28" s="173" t="s">
        <v>308</v>
      </c>
      <c r="C28" s="490"/>
      <c r="D28" s="593">
        <f aca="true" t="shared" si="3" ref="D28:F34">G28+J28</f>
        <v>0</v>
      </c>
      <c r="E28" s="593">
        <f t="shared" si="3"/>
        <v>0</v>
      </c>
      <c r="F28" s="593">
        <f t="shared" si="3"/>
        <v>0</v>
      </c>
      <c r="G28" s="606">
        <f aca="true" t="shared" si="4" ref="G28:L28">G$58</f>
        <v>0</v>
      </c>
      <c r="H28" s="606">
        <f t="shared" si="4"/>
        <v>0</v>
      </c>
      <c r="I28" s="606">
        <f t="shared" si="4"/>
        <v>0</v>
      </c>
      <c r="J28" s="607">
        <f t="shared" si="4"/>
        <v>0</v>
      </c>
      <c r="K28" s="607">
        <f t="shared" si="4"/>
        <v>0</v>
      </c>
      <c r="L28" s="607">
        <f t="shared" si="4"/>
        <v>0</v>
      </c>
      <c r="M28" s="19"/>
    </row>
    <row r="29" spans="1:13" s="8" customFormat="1" ht="12.75">
      <c r="A29" s="67">
        <v>153</v>
      </c>
      <c r="B29" s="173" t="s">
        <v>309</v>
      </c>
      <c r="C29" s="502"/>
      <c r="D29" s="593">
        <f t="shared" si="3"/>
        <v>0</v>
      </c>
      <c r="E29" s="593">
        <f t="shared" si="3"/>
        <v>0</v>
      </c>
      <c r="F29" s="593">
        <f t="shared" si="3"/>
        <v>0</v>
      </c>
      <c r="G29" s="39"/>
      <c r="H29" s="39"/>
      <c r="I29" s="39"/>
      <c r="J29" s="41"/>
      <c r="K29" s="41"/>
      <c r="L29" s="41"/>
      <c r="M29" s="19"/>
    </row>
    <row r="30" spans="1:13" s="8" customFormat="1" ht="12.75">
      <c r="A30" s="67">
        <v>154</v>
      </c>
      <c r="B30" s="178" t="s">
        <v>310</v>
      </c>
      <c r="C30" s="475"/>
      <c r="D30" s="593">
        <f t="shared" si="3"/>
        <v>0</v>
      </c>
      <c r="E30" s="593">
        <f t="shared" si="3"/>
        <v>0</v>
      </c>
      <c r="F30" s="593">
        <f t="shared" si="3"/>
        <v>0</v>
      </c>
      <c r="G30" s="39"/>
      <c r="H30" s="39"/>
      <c r="I30" s="39"/>
      <c r="J30" s="41"/>
      <c r="K30" s="41"/>
      <c r="L30" s="41"/>
      <c r="M30" s="19"/>
    </row>
    <row r="31" spans="1:13" s="8" customFormat="1" ht="12.75" customHeight="1">
      <c r="A31" s="67">
        <v>155</v>
      </c>
      <c r="B31" s="178" t="s">
        <v>311</v>
      </c>
      <c r="C31" s="491"/>
      <c r="D31" s="608">
        <f t="shared" si="3"/>
        <v>0</v>
      </c>
      <c r="E31" s="608">
        <f t="shared" si="3"/>
        <v>0</v>
      </c>
      <c r="F31" s="608">
        <f t="shared" si="3"/>
        <v>0</v>
      </c>
      <c r="G31" s="39"/>
      <c r="H31" s="39"/>
      <c r="I31" s="39"/>
      <c r="J31" s="41"/>
      <c r="K31" s="41"/>
      <c r="L31" s="41"/>
      <c r="M31" s="19"/>
    </row>
    <row r="32" spans="1:13" s="8" customFormat="1" ht="13.5">
      <c r="A32" s="67">
        <v>156</v>
      </c>
      <c r="B32" s="200" t="s">
        <v>312</v>
      </c>
      <c r="C32" s="491"/>
      <c r="D32" s="608">
        <f t="shared" si="3"/>
        <v>0</v>
      </c>
      <c r="E32" s="608">
        <f t="shared" si="3"/>
        <v>0</v>
      </c>
      <c r="F32" s="608">
        <f t="shared" si="3"/>
        <v>0</v>
      </c>
      <c r="G32" s="39"/>
      <c r="H32" s="39"/>
      <c r="I32" s="39"/>
      <c r="J32" s="41"/>
      <c r="K32" s="41"/>
      <c r="L32" s="41"/>
      <c r="M32" s="19"/>
    </row>
    <row r="33" spans="1:13" s="8" customFormat="1" ht="13.5" customHeight="1">
      <c r="A33" s="67">
        <v>157</v>
      </c>
      <c r="B33" s="200" t="s">
        <v>313</v>
      </c>
      <c r="C33" s="491"/>
      <c r="D33" s="608">
        <f t="shared" si="3"/>
        <v>0</v>
      </c>
      <c r="E33" s="608">
        <f t="shared" si="3"/>
        <v>0</v>
      </c>
      <c r="F33" s="608">
        <f t="shared" si="3"/>
        <v>0</v>
      </c>
      <c r="G33" s="39"/>
      <c r="H33" s="39"/>
      <c r="I33" s="39"/>
      <c r="J33" s="41"/>
      <c r="K33" s="41"/>
      <c r="L33" s="41"/>
      <c r="M33" s="19"/>
    </row>
    <row r="34" spans="1:13" s="8" customFormat="1" ht="24">
      <c r="A34" s="67">
        <v>158</v>
      </c>
      <c r="B34" s="174" t="s">
        <v>314</v>
      </c>
      <c r="C34" s="476"/>
      <c r="D34" s="513">
        <f t="shared" si="3"/>
        <v>0</v>
      </c>
      <c r="E34" s="513">
        <f t="shared" si="3"/>
        <v>0</v>
      </c>
      <c r="F34" s="513">
        <f t="shared" si="3"/>
        <v>0</v>
      </c>
      <c r="G34" s="514">
        <f>G$26+G$28+G$29-G$30+G$31-G$32+G$33</f>
        <v>0</v>
      </c>
      <c r="H34" s="514">
        <f>H$26+H$28+H$29-H$30+H$31-H$32+H$33</f>
        <v>0</v>
      </c>
      <c r="I34" s="514">
        <f>I$26+I$28+I$29-I$30+I$31-I$32+I$33</f>
        <v>0</v>
      </c>
      <c r="J34" s="515">
        <f>J$26+J$27+J$28+J$29-J$30+J$31-J$32+J$33</f>
        <v>0</v>
      </c>
      <c r="K34" s="515">
        <f>K$26+K$27+K$28+K$29-K$30+K$31-K$32+K$33</f>
        <v>0</v>
      </c>
      <c r="L34" s="515">
        <f>L$26+L$27+L$28+L$29-L$30+L$31-L$32+L$33</f>
        <v>0</v>
      </c>
      <c r="M34" s="19"/>
    </row>
    <row r="35" spans="1:13" s="8" customFormat="1" ht="13.5">
      <c r="A35" s="67"/>
      <c r="B35" s="202" t="s">
        <v>315</v>
      </c>
      <c r="C35" s="477"/>
      <c r="D35" s="609"/>
      <c r="E35" s="609"/>
      <c r="F35" s="610"/>
      <c r="G35" s="609"/>
      <c r="H35" s="609"/>
      <c r="I35" s="610"/>
      <c r="J35" s="609"/>
      <c r="K35" s="609"/>
      <c r="L35" s="609"/>
      <c r="M35" s="19"/>
    </row>
    <row r="36" spans="1:13" s="8" customFormat="1" ht="22.5" customHeight="1">
      <c r="A36" s="67"/>
      <c r="B36" s="202" t="s">
        <v>316</v>
      </c>
      <c r="C36" s="477"/>
      <c r="D36" s="506"/>
      <c r="E36" s="506"/>
      <c r="F36" s="507"/>
      <c r="G36" s="506"/>
      <c r="H36" s="506"/>
      <c r="I36" s="507"/>
      <c r="J36" s="506"/>
      <c r="K36" s="506"/>
      <c r="L36" s="506"/>
      <c r="M36" s="19"/>
    </row>
    <row r="37" spans="1:13" s="8" customFormat="1" ht="12.75">
      <c r="A37" s="67">
        <v>159</v>
      </c>
      <c r="B37" s="185" t="s">
        <v>317</v>
      </c>
      <c r="C37" s="480"/>
      <c r="D37" s="611">
        <f>G37+J37</f>
        <v>0</v>
      </c>
      <c r="E37" s="611">
        <f>H37+K37</f>
        <v>0</v>
      </c>
      <c r="F37" s="611">
        <f>I37+L37</f>
        <v>0</v>
      </c>
      <c r="G37" s="612">
        <f aca="true" t="shared" si="5" ref="G37:L37">G$14-G$34</f>
        <v>0</v>
      </c>
      <c r="H37" s="612">
        <f t="shared" si="5"/>
        <v>0</v>
      </c>
      <c r="I37" s="612">
        <f t="shared" si="5"/>
        <v>0</v>
      </c>
      <c r="J37" s="613">
        <f t="shared" si="5"/>
        <v>0</v>
      </c>
      <c r="K37" s="613">
        <f t="shared" si="5"/>
        <v>0</v>
      </c>
      <c r="L37" s="613">
        <f t="shared" si="5"/>
        <v>0</v>
      </c>
      <c r="M37" s="19"/>
    </row>
    <row r="38" spans="1:13" s="8" customFormat="1" ht="13.5">
      <c r="A38" s="67"/>
      <c r="B38" s="202"/>
      <c r="C38" s="477"/>
      <c r="D38" s="506"/>
      <c r="E38" s="506"/>
      <c r="F38" s="507"/>
      <c r="G38" s="506"/>
      <c r="H38" s="506"/>
      <c r="I38" s="507"/>
      <c r="J38" s="506"/>
      <c r="K38" s="506"/>
      <c r="L38" s="506"/>
      <c r="M38" s="19"/>
    </row>
    <row r="39" spans="1:13" s="8" customFormat="1" ht="12.75">
      <c r="A39" s="67"/>
      <c r="B39" s="344" t="s">
        <v>318</v>
      </c>
      <c r="C39" s="474"/>
      <c r="D39" s="506"/>
      <c r="E39" s="506"/>
      <c r="F39" s="507"/>
      <c r="G39" s="506"/>
      <c r="H39" s="506"/>
      <c r="I39" s="507"/>
      <c r="J39" s="506"/>
      <c r="K39" s="506"/>
      <c r="L39" s="506"/>
      <c r="M39" s="19"/>
    </row>
    <row r="40" spans="1:13" s="8" customFormat="1" ht="12.75">
      <c r="A40" s="67">
        <v>160</v>
      </c>
      <c r="B40" s="200" t="s">
        <v>282</v>
      </c>
      <c r="C40" s="493"/>
      <c r="D40" s="593">
        <f aca="true" t="shared" si="6" ref="D40:F43">G40+J40</f>
        <v>0</v>
      </c>
      <c r="E40" s="593">
        <f t="shared" si="6"/>
        <v>0</v>
      </c>
      <c r="F40" s="593">
        <f t="shared" si="6"/>
        <v>0</v>
      </c>
      <c r="G40" s="39"/>
      <c r="H40" s="39"/>
      <c r="I40" s="39"/>
      <c r="J40" s="41"/>
      <c r="K40" s="41"/>
      <c r="L40" s="41"/>
      <c r="M40" s="19"/>
    </row>
    <row r="41" spans="1:13" s="8" customFormat="1" ht="12.75">
      <c r="A41" s="67">
        <v>161</v>
      </c>
      <c r="B41" s="200" t="s">
        <v>283</v>
      </c>
      <c r="C41" s="493"/>
      <c r="D41" s="593">
        <f t="shared" si="6"/>
        <v>0</v>
      </c>
      <c r="E41" s="593">
        <f t="shared" si="6"/>
        <v>0</v>
      </c>
      <c r="F41" s="593">
        <f t="shared" si="6"/>
        <v>0</v>
      </c>
      <c r="G41" s="39"/>
      <c r="H41" s="39"/>
      <c r="I41" s="39"/>
      <c r="J41" s="41"/>
      <c r="K41" s="41"/>
      <c r="L41" s="41"/>
      <c r="M41" s="19"/>
    </row>
    <row r="42" spans="1:14" s="8" customFormat="1" ht="13.5">
      <c r="A42" s="67">
        <v>162</v>
      </c>
      <c r="B42" s="200" t="s">
        <v>319</v>
      </c>
      <c r="C42" s="493"/>
      <c r="D42" s="593">
        <f t="shared" si="6"/>
        <v>0</v>
      </c>
      <c r="E42" s="593">
        <f t="shared" si="6"/>
        <v>0</v>
      </c>
      <c r="F42" s="593">
        <f t="shared" si="6"/>
        <v>0</v>
      </c>
      <c r="G42" s="39"/>
      <c r="H42" s="39"/>
      <c r="I42" s="39"/>
      <c r="J42" s="41"/>
      <c r="K42" s="41"/>
      <c r="L42" s="41"/>
      <c r="M42" s="19"/>
      <c r="N42" s="203"/>
    </row>
    <row r="43" spans="1:13" s="8" customFormat="1" ht="24">
      <c r="A43" s="67">
        <v>163</v>
      </c>
      <c r="B43" s="174" t="s">
        <v>320</v>
      </c>
      <c r="C43" s="476"/>
      <c r="D43" s="513">
        <f t="shared" si="6"/>
        <v>0</v>
      </c>
      <c r="E43" s="513">
        <f t="shared" si="6"/>
        <v>0</v>
      </c>
      <c r="F43" s="513">
        <f t="shared" si="6"/>
        <v>0</v>
      </c>
      <c r="G43" s="514">
        <f aca="true" t="shared" si="7" ref="G43:L43">G$40+G$41+G$42</f>
        <v>0</v>
      </c>
      <c r="H43" s="514">
        <f t="shared" si="7"/>
        <v>0</v>
      </c>
      <c r="I43" s="514">
        <f t="shared" si="7"/>
        <v>0</v>
      </c>
      <c r="J43" s="515">
        <f t="shared" si="7"/>
        <v>0</v>
      </c>
      <c r="K43" s="515">
        <f t="shared" si="7"/>
        <v>0</v>
      </c>
      <c r="L43" s="515">
        <f t="shared" si="7"/>
        <v>0</v>
      </c>
      <c r="M43" s="19"/>
    </row>
    <row r="44" spans="1:13" s="508" customFormat="1" ht="22.5" customHeight="1">
      <c r="A44" s="505"/>
      <c r="B44" s="202" t="s">
        <v>321</v>
      </c>
      <c r="C44" s="202"/>
      <c r="D44" s="506"/>
      <c r="E44" s="506"/>
      <c r="F44" s="507"/>
      <c r="G44" s="506"/>
      <c r="H44" s="506"/>
      <c r="I44" s="507"/>
      <c r="J44" s="506"/>
      <c r="K44" s="506"/>
      <c r="L44" s="506"/>
      <c r="M44" s="368"/>
    </row>
    <row r="45" spans="1:13" s="8" customFormat="1" ht="12.75">
      <c r="A45" s="67">
        <v>164</v>
      </c>
      <c r="B45" s="345" t="s">
        <v>284</v>
      </c>
      <c r="C45" s="503"/>
      <c r="D45" s="593">
        <f aca="true" t="shared" si="8" ref="D45:F46">G45+J45</f>
        <v>0</v>
      </c>
      <c r="E45" s="593">
        <f t="shared" si="8"/>
        <v>0</v>
      </c>
      <c r="F45" s="593">
        <f t="shared" si="8"/>
        <v>0</v>
      </c>
      <c r="G45" s="39"/>
      <c r="H45" s="39"/>
      <c r="I45" s="39"/>
      <c r="J45" s="41"/>
      <c r="K45" s="41"/>
      <c r="L45" s="41"/>
      <c r="M45" s="19"/>
    </row>
    <row r="46" spans="1:13" s="8" customFormat="1" ht="12.75">
      <c r="A46" s="67">
        <v>165</v>
      </c>
      <c r="B46" s="174" t="s">
        <v>285</v>
      </c>
      <c r="C46" s="476"/>
      <c r="D46" s="513">
        <f t="shared" si="8"/>
        <v>0</v>
      </c>
      <c r="E46" s="513">
        <f t="shared" si="8"/>
        <v>0</v>
      </c>
      <c r="F46" s="513">
        <f t="shared" si="8"/>
        <v>0</v>
      </c>
      <c r="G46" s="514">
        <f aca="true" t="shared" si="9" ref="G46:L46">G$45</f>
        <v>0</v>
      </c>
      <c r="H46" s="514">
        <f t="shared" si="9"/>
        <v>0</v>
      </c>
      <c r="I46" s="514">
        <f t="shared" si="9"/>
        <v>0</v>
      </c>
      <c r="J46" s="515">
        <f t="shared" si="9"/>
        <v>0</v>
      </c>
      <c r="K46" s="515">
        <f t="shared" si="9"/>
        <v>0</v>
      </c>
      <c r="L46" s="515">
        <f t="shared" si="9"/>
        <v>0</v>
      </c>
      <c r="M46" s="19"/>
    </row>
    <row r="47" spans="1:13" s="8" customFormat="1" ht="12.75">
      <c r="A47" s="67"/>
      <c r="B47" s="170"/>
      <c r="C47" s="474"/>
      <c r="D47" s="506"/>
      <c r="E47" s="506"/>
      <c r="F47" s="507"/>
      <c r="G47" s="506"/>
      <c r="H47" s="506"/>
      <c r="I47" s="507"/>
      <c r="J47" s="506"/>
      <c r="K47" s="506"/>
      <c r="L47" s="506"/>
      <c r="M47" s="19"/>
    </row>
    <row r="48" spans="1:13" s="8" customFormat="1" ht="15.75" customHeight="1">
      <c r="A48" s="205">
        <v>7</v>
      </c>
      <c r="B48" s="18" t="s">
        <v>101</v>
      </c>
      <c r="C48" s="150"/>
      <c r="D48" s="368" t="s">
        <v>555</v>
      </c>
      <c r="E48" s="368"/>
      <c r="F48" s="368"/>
      <c r="G48" s="368"/>
      <c r="H48" s="368"/>
      <c r="I48" s="368"/>
      <c r="J48" s="614"/>
      <c r="K48" s="614" t="s">
        <v>556</v>
      </c>
      <c r="L48" s="615">
        <f>jahr</f>
        <v>2005</v>
      </c>
      <c r="M48" s="19"/>
    </row>
    <row r="49" spans="1:13" s="8" customFormat="1" ht="12" customHeight="1">
      <c r="A49" s="18"/>
      <c r="B49" s="151" t="s">
        <v>462</v>
      </c>
      <c r="C49" s="152" t="s">
        <v>290</v>
      </c>
      <c r="D49" s="616" t="s">
        <v>291</v>
      </c>
      <c r="E49" s="616" t="s">
        <v>459</v>
      </c>
      <c r="F49" s="616" t="s">
        <v>460</v>
      </c>
      <c r="G49" s="616" t="s">
        <v>458</v>
      </c>
      <c r="H49" s="616" t="s">
        <v>471</v>
      </c>
      <c r="I49" s="616" t="s">
        <v>472</v>
      </c>
      <c r="J49" s="616" t="s">
        <v>473</v>
      </c>
      <c r="K49" s="616" t="s">
        <v>474</v>
      </c>
      <c r="L49" s="616" t="s">
        <v>476</v>
      </c>
      <c r="M49" s="19"/>
    </row>
    <row r="50" spans="1:13" s="207" customFormat="1" ht="12.75">
      <c r="A50" s="67"/>
      <c r="B50" s="321" t="str">
        <f>Vr&amp;"  "</f>
        <v>Xxxxxxxxxxxx Vie  </v>
      </c>
      <c r="C50" s="473" t="s">
        <v>669</v>
      </c>
      <c r="D50" s="617" t="s">
        <v>109</v>
      </c>
      <c r="E50" s="618"/>
      <c r="F50" s="619"/>
      <c r="G50" s="620" t="s">
        <v>109</v>
      </c>
      <c r="H50" s="621"/>
      <c r="I50" s="622"/>
      <c r="J50" s="623" t="s">
        <v>109</v>
      </c>
      <c r="K50" s="624"/>
      <c r="L50" s="625"/>
      <c r="M50" s="19"/>
    </row>
    <row r="51" spans="1:13" s="207" customFormat="1" ht="12.75">
      <c r="A51" s="67"/>
      <c r="B51" s="19"/>
      <c r="C51" s="473" t="s">
        <v>292</v>
      </c>
      <c r="D51" s="626" t="s">
        <v>461</v>
      </c>
      <c r="E51" s="618"/>
      <c r="F51" s="619"/>
      <c r="G51" s="627" t="s">
        <v>293</v>
      </c>
      <c r="H51" s="628"/>
      <c r="I51" s="622"/>
      <c r="J51" s="629" t="s">
        <v>294</v>
      </c>
      <c r="K51" s="629"/>
      <c r="L51" s="625"/>
      <c r="M51" s="19"/>
    </row>
    <row r="52" spans="1:13" s="207" customFormat="1" ht="12.75">
      <c r="A52" s="67"/>
      <c r="B52" s="19"/>
      <c r="C52" s="206"/>
      <c r="D52" s="630" t="s">
        <v>107</v>
      </c>
      <c r="E52" s="630" t="s">
        <v>108</v>
      </c>
      <c r="F52" s="630" t="s">
        <v>110</v>
      </c>
      <c r="G52" s="631" t="s">
        <v>107</v>
      </c>
      <c r="H52" s="631" t="s">
        <v>108</v>
      </c>
      <c r="I52" s="631" t="s">
        <v>110</v>
      </c>
      <c r="J52" s="632" t="s">
        <v>107</v>
      </c>
      <c r="K52" s="632" t="s">
        <v>108</v>
      </c>
      <c r="L52" s="632" t="s">
        <v>110</v>
      </c>
      <c r="M52" s="19"/>
    </row>
    <row r="53" spans="1:13" s="8" customFormat="1" ht="12.75">
      <c r="A53" s="67"/>
      <c r="B53" s="170" t="s">
        <v>322</v>
      </c>
      <c r="C53" s="170"/>
      <c r="D53" s="506"/>
      <c r="E53" s="506"/>
      <c r="F53" s="507"/>
      <c r="G53" s="506"/>
      <c r="H53" s="506"/>
      <c r="I53" s="507"/>
      <c r="J53" s="506"/>
      <c r="K53" s="506"/>
      <c r="L53" s="506"/>
      <c r="M53" s="19"/>
    </row>
    <row r="54" spans="1:13" s="8" customFormat="1" ht="12.75">
      <c r="A54" s="67">
        <v>166</v>
      </c>
      <c r="B54" s="344" t="s">
        <v>286</v>
      </c>
      <c r="C54" s="488"/>
      <c r="D54" s="633">
        <f aca="true" t="shared" si="10" ref="D54:F60">G54+J54</f>
        <v>0</v>
      </c>
      <c r="E54" s="633">
        <f t="shared" si="10"/>
        <v>0</v>
      </c>
      <c r="F54" s="633">
        <f t="shared" si="10"/>
        <v>0</v>
      </c>
      <c r="G54" s="634">
        <f aca="true" t="shared" si="11" ref="G54:L54">G$46</f>
        <v>0</v>
      </c>
      <c r="H54" s="634">
        <f t="shared" si="11"/>
        <v>0</v>
      </c>
      <c r="I54" s="634">
        <f t="shared" si="11"/>
        <v>0</v>
      </c>
      <c r="J54" s="635">
        <f t="shared" si="11"/>
        <v>0</v>
      </c>
      <c r="K54" s="635">
        <f t="shared" si="11"/>
        <v>0</v>
      </c>
      <c r="L54" s="635">
        <f t="shared" si="11"/>
        <v>0</v>
      </c>
      <c r="M54" s="19"/>
    </row>
    <row r="55" spans="1:13" s="8" customFormat="1" ht="12.75">
      <c r="A55" s="67">
        <v>167</v>
      </c>
      <c r="B55" s="200" t="s">
        <v>323</v>
      </c>
      <c r="C55" s="475"/>
      <c r="D55" s="593">
        <f t="shared" si="10"/>
        <v>0</v>
      </c>
      <c r="E55" s="593">
        <f t="shared" si="10"/>
        <v>0</v>
      </c>
      <c r="F55" s="593">
        <f t="shared" si="10"/>
        <v>0</v>
      </c>
      <c r="G55" s="39"/>
      <c r="H55" s="39"/>
      <c r="I55" s="39"/>
      <c r="J55" s="41"/>
      <c r="K55" s="41"/>
      <c r="L55" s="41"/>
      <c r="M55" s="19"/>
    </row>
    <row r="56" spans="1:13" s="8" customFormat="1" ht="12.75">
      <c r="A56" s="67">
        <v>168</v>
      </c>
      <c r="B56" s="200" t="s">
        <v>287</v>
      </c>
      <c r="C56" s="489"/>
      <c r="D56" s="593">
        <f t="shared" si="10"/>
        <v>0</v>
      </c>
      <c r="E56" s="593">
        <f t="shared" si="10"/>
        <v>0</v>
      </c>
      <c r="F56" s="593">
        <f t="shared" si="10"/>
        <v>0</v>
      </c>
      <c r="G56" s="39"/>
      <c r="H56" s="39"/>
      <c r="I56" s="39"/>
      <c r="J56" s="41"/>
      <c r="K56" s="41"/>
      <c r="L56" s="41"/>
      <c r="M56" s="19"/>
    </row>
    <row r="57" spans="1:13" s="8" customFormat="1" ht="12.75">
      <c r="A57" s="67">
        <v>169</v>
      </c>
      <c r="B57" s="200" t="s">
        <v>324</v>
      </c>
      <c r="C57" s="475"/>
      <c r="D57" s="593">
        <f t="shared" si="10"/>
        <v>0</v>
      </c>
      <c r="E57" s="593">
        <f t="shared" si="10"/>
        <v>0</v>
      </c>
      <c r="F57" s="593">
        <f t="shared" si="10"/>
        <v>0</v>
      </c>
      <c r="G57" s="39"/>
      <c r="H57" s="39"/>
      <c r="I57" s="39"/>
      <c r="J57" s="41"/>
      <c r="K57" s="41"/>
      <c r="L57" s="41"/>
      <c r="M57" s="19"/>
    </row>
    <row r="58" spans="1:13" s="8" customFormat="1" ht="24">
      <c r="A58" s="67">
        <v>170</v>
      </c>
      <c r="B58" s="200" t="s">
        <v>325</v>
      </c>
      <c r="C58" s="490"/>
      <c r="D58" s="593">
        <f t="shared" si="10"/>
        <v>0</v>
      </c>
      <c r="E58" s="593">
        <f t="shared" si="10"/>
        <v>0</v>
      </c>
      <c r="F58" s="593">
        <f t="shared" si="10"/>
        <v>0</v>
      </c>
      <c r="G58" s="39"/>
      <c r="H58" s="39"/>
      <c r="I58" s="39"/>
      <c r="J58" s="41"/>
      <c r="K58" s="41"/>
      <c r="L58" s="41"/>
      <c r="M58" s="19"/>
    </row>
    <row r="59" spans="1:13" s="8" customFormat="1" ht="13.5">
      <c r="A59" s="67">
        <v>171</v>
      </c>
      <c r="B59" s="200" t="s">
        <v>326</v>
      </c>
      <c r="C59" s="491"/>
      <c r="D59" s="608">
        <f t="shared" si="10"/>
        <v>0</v>
      </c>
      <c r="E59" s="608">
        <f t="shared" si="10"/>
        <v>0</v>
      </c>
      <c r="F59" s="608">
        <f t="shared" si="10"/>
        <v>0</v>
      </c>
      <c r="G59" s="39"/>
      <c r="H59" s="39"/>
      <c r="I59" s="39"/>
      <c r="J59" s="41"/>
      <c r="K59" s="41"/>
      <c r="L59" s="41"/>
      <c r="M59" s="19"/>
    </row>
    <row r="60" spans="1:13" s="8" customFormat="1" ht="15" customHeight="1">
      <c r="A60" s="67">
        <v>172</v>
      </c>
      <c r="B60" s="200" t="s">
        <v>327</v>
      </c>
      <c r="C60" s="491"/>
      <c r="D60" s="608">
        <f t="shared" si="10"/>
        <v>0</v>
      </c>
      <c r="E60" s="608">
        <f t="shared" si="10"/>
        <v>0</v>
      </c>
      <c r="F60" s="608">
        <f t="shared" si="10"/>
        <v>0</v>
      </c>
      <c r="G60" s="39"/>
      <c r="H60" s="39"/>
      <c r="I60" s="39"/>
      <c r="J60" s="41"/>
      <c r="K60" s="41"/>
      <c r="L60" s="41"/>
      <c r="M60" s="19"/>
    </row>
    <row r="61" spans="1:13" s="8" customFormat="1" ht="12.75">
      <c r="A61" s="67">
        <v>173</v>
      </c>
      <c r="B61" s="200" t="s">
        <v>328</v>
      </c>
      <c r="C61" s="475" t="s">
        <v>514</v>
      </c>
      <c r="D61" s="592" t="str">
        <f>IF(ABS((-'CR'!$F$9+'CR'!$F$19+'CR'!$F$26)-(G61+J61))&lt;2,"","? ")&amp;FIXED(-'CR'!$F$9+'CR'!$F$19+'CR'!$F$26,0,FALSE)</f>
        <v>0</v>
      </c>
      <c r="E61" s="592" t="str">
        <f>IF(ABS((-'CR'!$G$9+'CR'!$G$19+'CR'!$G$26)-(H61+K61))&lt;2,"","? ")&amp;FIXED(-'CR'!$G$9+'CR'!$G$19+'CR'!$G$26,0,FALSE)</f>
        <v>0</v>
      </c>
      <c r="F61" s="593">
        <f>I61+L61</f>
        <v>0</v>
      </c>
      <c r="G61" s="39"/>
      <c r="H61" s="39"/>
      <c r="I61" s="39"/>
      <c r="J61" s="41"/>
      <c r="K61" s="41"/>
      <c r="L61" s="41"/>
      <c r="M61" s="19"/>
    </row>
    <row r="62" spans="1:13" s="8" customFormat="1" ht="24" customHeight="1">
      <c r="A62" s="67">
        <v>174</v>
      </c>
      <c r="B62" s="347" t="s">
        <v>329</v>
      </c>
      <c r="C62" s="476"/>
      <c r="D62" s="513">
        <f>G62+J62</f>
        <v>0</v>
      </c>
      <c r="E62" s="513">
        <f>H62+K62</f>
        <v>0</v>
      </c>
      <c r="F62" s="513">
        <f>I62+L62</f>
        <v>0</v>
      </c>
      <c r="G62" s="514">
        <f aca="true" t="shared" si="12" ref="G62:L62">G$54+G$55+G$56+G$57-G$58-G$59+G$60-G$61</f>
        <v>0</v>
      </c>
      <c r="H62" s="514">
        <f t="shared" si="12"/>
        <v>0</v>
      </c>
      <c r="I62" s="514">
        <f t="shared" si="12"/>
        <v>0</v>
      </c>
      <c r="J62" s="515">
        <f t="shared" si="12"/>
        <v>0</v>
      </c>
      <c r="K62" s="515">
        <f t="shared" si="12"/>
        <v>0</v>
      </c>
      <c r="L62" s="515">
        <f t="shared" si="12"/>
        <v>0</v>
      </c>
      <c r="M62" s="19"/>
    </row>
    <row r="63" spans="1:13" s="511" customFormat="1" ht="13.5">
      <c r="A63" s="509"/>
      <c r="B63" s="202" t="s">
        <v>330</v>
      </c>
      <c r="C63" s="202"/>
      <c r="D63" s="506"/>
      <c r="E63" s="506"/>
      <c r="F63" s="507"/>
      <c r="G63" s="506"/>
      <c r="H63" s="506"/>
      <c r="I63" s="507"/>
      <c r="J63" s="506"/>
      <c r="K63" s="506"/>
      <c r="L63" s="506"/>
      <c r="M63" s="510"/>
    </row>
    <row r="64" spans="1:13" s="511" customFormat="1" ht="26.25" customHeight="1">
      <c r="A64" s="509"/>
      <c r="B64" s="384" t="s">
        <v>331</v>
      </c>
      <c r="C64" s="202"/>
      <c r="D64" s="506"/>
      <c r="E64" s="506"/>
      <c r="F64" s="507"/>
      <c r="G64" s="506"/>
      <c r="H64" s="506"/>
      <c r="I64" s="507"/>
      <c r="J64" s="506"/>
      <c r="K64" s="506"/>
      <c r="L64" s="506"/>
      <c r="M64" s="510"/>
    </row>
    <row r="65" spans="1:13" s="8" customFormat="1" ht="12.75">
      <c r="A65" s="67">
        <v>175</v>
      </c>
      <c r="B65" s="348" t="s">
        <v>332</v>
      </c>
      <c r="C65" s="480"/>
      <c r="D65" s="611">
        <f>G65+J65</f>
        <v>0</v>
      </c>
      <c r="E65" s="611">
        <f>H65+K65</f>
        <v>0</v>
      </c>
      <c r="F65" s="611">
        <f>I65+L65</f>
        <v>0</v>
      </c>
      <c r="G65" s="612">
        <f aca="true" t="shared" si="13" ref="G65:L65">G$43-G$62</f>
        <v>0</v>
      </c>
      <c r="H65" s="612">
        <f t="shared" si="13"/>
        <v>0</v>
      </c>
      <c r="I65" s="612">
        <f t="shared" si="13"/>
        <v>0</v>
      </c>
      <c r="J65" s="613">
        <f t="shared" si="13"/>
        <v>0</v>
      </c>
      <c r="K65" s="613">
        <f t="shared" si="13"/>
        <v>0</v>
      </c>
      <c r="L65" s="613">
        <f t="shared" si="13"/>
        <v>0</v>
      </c>
      <c r="M65" s="19"/>
    </row>
    <row r="66" spans="1:13" s="207" customFormat="1" ht="12.75">
      <c r="A66" s="67"/>
      <c r="B66" s="512"/>
      <c r="C66" s="473"/>
      <c r="D66" s="368"/>
      <c r="E66" s="368"/>
      <c r="F66" s="368"/>
      <c r="G66" s="368"/>
      <c r="H66" s="368"/>
      <c r="I66" s="368"/>
      <c r="J66" s="368"/>
      <c r="K66" s="368"/>
      <c r="L66" s="368"/>
      <c r="M66" s="19"/>
    </row>
    <row r="67" spans="1:13" s="8" customFormat="1" ht="12.75">
      <c r="A67" s="67"/>
      <c r="B67" s="344" t="s">
        <v>333</v>
      </c>
      <c r="C67" s="492"/>
      <c r="D67" s="506"/>
      <c r="E67" s="506"/>
      <c r="F67" s="507"/>
      <c r="G67" s="506"/>
      <c r="H67" s="506"/>
      <c r="I67" s="507"/>
      <c r="J67" s="506"/>
      <c r="K67" s="506"/>
      <c r="L67" s="506"/>
      <c r="M67" s="19"/>
    </row>
    <row r="68" spans="1:13" s="8" customFormat="1" ht="12.75">
      <c r="A68" s="67">
        <v>176</v>
      </c>
      <c r="B68" s="200" t="s">
        <v>288</v>
      </c>
      <c r="C68" s="493"/>
      <c r="D68" s="593">
        <f aca="true" t="shared" si="14" ref="D68:F69">G68+J68</f>
        <v>0</v>
      </c>
      <c r="E68" s="593">
        <f t="shared" si="14"/>
        <v>0</v>
      </c>
      <c r="F68" s="593">
        <f t="shared" si="14"/>
        <v>0</v>
      </c>
      <c r="G68" s="39"/>
      <c r="H68" s="39"/>
      <c r="I68" s="39"/>
      <c r="J68" s="41"/>
      <c r="K68" s="41"/>
      <c r="L68" s="41"/>
      <c r="M68" s="19"/>
    </row>
    <row r="69" spans="1:13" s="508" customFormat="1" ht="24">
      <c r="A69" s="505">
        <v>177</v>
      </c>
      <c r="B69" s="174" t="s">
        <v>334</v>
      </c>
      <c r="C69" s="174"/>
      <c r="D69" s="513">
        <f t="shared" si="14"/>
        <v>0</v>
      </c>
      <c r="E69" s="513">
        <f t="shared" si="14"/>
        <v>0</v>
      </c>
      <c r="F69" s="513">
        <f t="shared" si="14"/>
        <v>0</v>
      </c>
      <c r="G69" s="514">
        <f aca="true" t="shared" si="15" ref="G69:L69">G$68</f>
        <v>0</v>
      </c>
      <c r="H69" s="514">
        <f t="shared" si="15"/>
        <v>0</v>
      </c>
      <c r="I69" s="514">
        <f t="shared" si="15"/>
        <v>0</v>
      </c>
      <c r="J69" s="515">
        <f t="shared" si="15"/>
        <v>0</v>
      </c>
      <c r="K69" s="515">
        <f t="shared" si="15"/>
        <v>0</v>
      </c>
      <c r="L69" s="515">
        <f t="shared" si="15"/>
        <v>0</v>
      </c>
      <c r="M69" s="368"/>
    </row>
    <row r="70" spans="1:13" s="508" customFormat="1" ht="12.75">
      <c r="A70" s="516"/>
      <c r="B70" s="209"/>
      <c r="C70" s="209"/>
      <c r="D70" s="517"/>
      <c r="E70" s="517"/>
      <c r="F70" s="518"/>
      <c r="G70" s="517"/>
      <c r="H70" s="517"/>
      <c r="I70" s="518"/>
      <c r="J70" s="517"/>
      <c r="K70" s="517"/>
      <c r="L70" s="517"/>
      <c r="M70" s="368"/>
    </row>
    <row r="71" spans="1:13" s="8" customFormat="1" ht="12.75">
      <c r="A71" s="67">
        <v>178</v>
      </c>
      <c r="B71" s="173" t="s">
        <v>113</v>
      </c>
      <c r="C71" s="475"/>
      <c r="D71" s="593">
        <f aca="true" t="shared" si="16" ref="D71:F75">G71+J71</f>
        <v>0</v>
      </c>
      <c r="E71" s="593">
        <f t="shared" si="16"/>
        <v>0</v>
      </c>
      <c r="F71" s="593">
        <f t="shared" si="16"/>
        <v>0</v>
      </c>
      <c r="G71" s="39"/>
      <c r="H71" s="39"/>
      <c r="I71" s="39"/>
      <c r="J71" s="41"/>
      <c r="K71" s="41"/>
      <c r="L71" s="41"/>
      <c r="M71" s="19"/>
    </row>
    <row r="72" spans="1:13" s="8" customFormat="1" ht="13.5">
      <c r="A72" s="67">
        <v>179</v>
      </c>
      <c r="B72" s="173" t="s">
        <v>335</v>
      </c>
      <c r="C72" s="475"/>
      <c r="D72" s="593">
        <f t="shared" si="16"/>
        <v>0</v>
      </c>
      <c r="E72" s="593">
        <f t="shared" si="16"/>
        <v>0</v>
      </c>
      <c r="F72" s="593">
        <f t="shared" si="16"/>
        <v>0</v>
      </c>
      <c r="G72" s="39"/>
      <c r="H72" s="39"/>
      <c r="I72" s="39"/>
      <c r="J72" s="41"/>
      <c r="K72" s="41"/>
      <c r="L72" s="41"/>
      <c r="M72" s="19"/>
    </row>
    <row r="73" spans="1:13" s="8" customFormat="1" ht="24">
      <c r="A73" s="67">
        <v>180</v>
      </c>
      <c r="B73" s="200" t="s">
        <v>336</v>
      </c>
      <c r="C73" s="491"/>
      <c r="D73" s="608">
        <f t="shared" si="16"/>
        <v>0</v>
      </c>
      <c r="E73" s="608">
        <f t="shared" si="16"/>
        <v>0</v>
      </c>
      <c r="F73" s="608">
        <f t="shared" si="16"/>
        <v>0</v>
      </c>
      <c r="G73" s="39"/>
      <c r="H73" s="39"/>
      <c r="I73" s="39"/>
      <c r="J73" s="41"/>
      <c r="K73" s="41"/>
      <c r="L73" s="41"/>
      <c r="M73" s="19"/>
    </row>
    <row r="74" spans="1:13" s="8" customFormat="1" ht="12.75">
      <c r="A74" s="67">
        <v>181</v>
      </c>
      <c r="B74" s="173" t="s">
        <v>337</v>
      </c>
      <c r="C74" s="494"/>
      <c r="D74" s="608">
        <f t="shared" si="16"/>
        <v>0</v>
      </c>
      <c r="E74" s="608">
        <f t="shared" si="16"/>
        <v>0</v>
      </c>
      <c r="F74" s="608">
        <f t="shared" si="16"/>
        <v>0</v>
      </c>
      <c r="G74" s="134"/>
      <c r="H74" s="134"/>
      <c r="I74" s="134"/>
      <c r="J74" s="120"/>
      <c r="K74" s="120"/>
      <c r="L74" s="120"/>
      <c r="M74" s="19"/>
    </row>
    <row r="75" spans="1:13" s="8" customFormat="1" ht="12.75">
      <c r="A75" s="67">
        <v>182</v>
      </c>
      <c r="B75" s="174" t="s">
        <v>338</v>
      </c>
      <c r="C75" s="476"/>
      <c r="D75" s="513">
        <f t="shared" si="16"/>
        <v>0</v>
      </c>
      <c r="E75" s="513">
        <f t="shared" si="16"/>
        <v>0</v>
      </c>
      <c r="F75" s="513">
        <f t="shared" si="16"/>
        <v>0</v>
      </c>
      <c r="G75" s="514">
        <f aca="true" t="shared" si="17" ref="G75:L75">G$71+G$72+G$73+G$74</f>
        <v>0</v>
      </c>
      <c r="H75" s="514">
        <f t="shared" si="17"/>
        <v>0</v>
      </c>
      <c r="I75" s="514">
        <f t="shared" si="17"/>
        <v>0</v>
      </c>
      <c r="J75" s="515">
        <f t="shared" si="17"/>
        <v>0</v>
      </c>
      <c r="K75" s="515">
        <f t="shared" si="17"/>
        <v>0</v>
      </c>
      <c r="L75" s="515">
        <f t="shared" si="17"/>
        <v>0</v>
      </c>
      <c r="M75" s="19"/>
    </row>
    <row r="76" spans="1:13" ht="21.75" customHeight="1">
      <c r="A76" s="67"/>
      <c r="B76" s="390" t="s">
        <v>339</v>
      </c>
      <c r="C76" s="495"/>
      <c r="D76" s="636"/>
      <c r="E76" s="636"/>
      <c r="F76" s="637"/>
      <c r="G76" s="636"/>
      <c r="H76" s="636"/>
      <c r="I76" s="637"/>
      <c r="J76" s="636"/>
      <c r="K76" s="636"/>
      <c r="L76" s="636"/>
      <c r="M76" s="10"/>
    </row>
    <row r="77" spans="1:13" s="8" customFormat="1" ht="12.75">
      <c r="A77" s="67">
        <v>183</v>
      </c>
      <c r="B77" s="185" t="s">
        <v>340</v>
      </c>
      <c r="C77" s="480"/>
      <c r="D77" s="611">
        <f>G77+J77</f>
        <v>0</v>
      </c>
      <c r="E77" s="611">
        <f>H77+K77</f>
        <v>0</v>
      </c>
      <c r="F77" s="611">
        <f>I77+L77</f>
        <v>0</v>
      </c>
      <c r="G77" s="612">
        <f aca="true" t="shared" si="18" ref="G77:L77">G$69-G$75</f>
        <v>0</v>
      </c>
      <c r="H77" s="612">
        <f t="shared" si="18"/>
        <v>0</v>
      </c>
      <c r="I77" s="612">
        <f t="shared" si="18"/>
        <v>0</v>
      </c>
      <c r="J77" s="613">
        <f t="shared" si="18"/>
        <v>0</v>
      </c>
      <c r="K77" s="613">
        <f t="shared" si="18"/>
        <v>0</v>
      </c>
      <c r="L77" s="613">
        <f t="shared" si="18"/>
        <v>0</v>
      </c>
      <c r="M77" s="19"/>
    </row>
    <row r="78" spans="1:13" s="8" customFormat="1" ht="12.75">
      <c r="A78" s="67"/>
      <c r="B78" s="330"/>
      <c r="C78" s="496"/>
      <c r="D78" s="506"/>
      <c r="E78" s="506"/>
      <c r="F78" s="507"/>
      <c r="G78" s="506"/>
      <c r="H78" s="506"/>
      <c r="I78" s="507"/>
      <c r="J78" s="506"/>
      <c r="K78" s="506"/>
      <c r="L78" s="507"/>
      <c r="M78" s="19"/>
    </row>
    <row r="79" spans="1:13" s="8" customFormat="1" ht="12.75">
      <c r="A79" s="67"/>
      <c r="B79" s="405" t="s">
        <v>355</v>
      </c>
      <c r="C79" s="496"/>
      <c r="D79" s="506"/>
      <c r="E79" s="506"/>
      <c r="F79" s="507"/>
      <c r="G79" s="506"/>
      <c r="H79" s="506"/>
      <c r="I79" s="507"/>
      <c r="J79" s="506"/>
      <c r="K79" s="506"/>
      <c r="L79" s="507"/>
      <c r="M79" s="19"/>
    </row>
    <row r="80" spans="1:13" s="8" customFormat="1" ht="12.75">
      <c r="A80" s="67">
        <v>184</v>
      </c>
      <c r="B80" s="348" t="s">
        <v>149</v>
      </c>
      <c r="C80" s="497"/>
      <c r="D80" s="638"/>
      <c r="E80" s="639"/>
      <c r="F80" s="640"/>
      <c r="G80" s="713">
        <f>0.9</f>
        <v>0.9</v>
      </c>
      <c r="H80" s="714">
        <f>0.9</f>
        <v>0.9</v>
      </c>
      <c r="I80" s="715">
        <f>0.9</f>
        <v>0.9</v>
      </c>
      <c r="J80" s="517"/>
      <c r="K80" s="517"/>
      <c r="L80" s="518"/>
      <c r="M80" s="19"/>
    </row>
    <row r="81" spans="1:13" s="508" customFormat="1" ht="12.75">
      <c r="A81" s="505"/>
      <c r="B81" s="213" t="s">
        <v>683</v>
      </c>
      <c r="C81" s="213"/>
      <c r="D81" s="519"/>
      <c r="E81" s="506"/>
      <c r="F81" s="507"/>
      <c r="G81" s="506"/>
      <c r="H81" s="506"/>
      <c r="I81" s="507"/>
      <c r="J81" s="506"/>
      <c r="K81" s="506"/>
      <c r="L81" s="507"/>
      <c r="M81" s="368"/>
    </row>
    <row r="82" spans="1:13" s="8" customFormat="1" ht="12.75">
      <c r="A82" s="67">
        <v>185</v>
      </c>
      <c r="B82" s="173" t="s">
        <v>341</v>
      </c>
      <c r="C82" s="475"/>
      <c r="D82" s="593">
        <f>G82+J82</f>
        <v>0</v>
      </c>
      <c r="E82" s="593">
        <f>H82+K82</f>
        <v>0</v>
      </c>
      <c r="F82" s="593">
        <f>I82+L82</f>
        <v>0</v>
      </c>
      <c r="G82" s="641">
        <f aca="true" t="shared" si="19" ref="G82:L82">G$14</f>
        <v>0</v>
      </c>
      <c r="H82" s="641">
        <f t="shared" si="19"/>
        <v>0</v>
      </c>
      <c r="I82" s="641">
        <f t="shared" si="19"/>
        <v>0</v>
      </c>
      <c r="J82" s="642">
        <f t="shared" si="19"/>
        <v>0</v>
      </c>
      <c r="K82" s="642">
        <f t="shared" si="19"/>
        <v>0</v>
      </c>
      <c r="L82" s="642">
        <f t="shared" si="19"/>
        <v>0</v>
      </c>
      <c r="M82" s="19"/>
    </row>
    <row r="83" spans="1:13" s="8" customFormat="1" ht="12.75">
      <c r="A83" s="67">
        <v>186</v>
      </c>
      <c r="B83" s="200" t="s">
        <v>344</v>
      </c>
      <c r="C83" s="498"/>
      <c r="D83" s="520"/>
      <c r="E83" s="520"/>
      <c r="F83" s="520"/>
      <c r="G83" s="643">
        <f>IF(LEFT(G$24,1)="O",0,G$80)*G82</f>
        <v>0</v>
      </c>
      <c r="H83" s="643">
        <f>IF(LEFT(H$24,1)="O",0,H$80)*H82</f>
        <v>0</v>
      </c>
      <c r="I83" s="643">
        <f>IF(LEFT(I$24,1)="O",0,I$80)*I82</f>
        <v>0</v>
      </c>
      <c r="J83" s="644">
        <v>0</v>
      </c>
      <c r="K83" s="644">
        <v>0</v>
      </c>
      <c r="L83" s="644">
        <v>0</v>
      </c>
      <c r="M83" s="19"/>
    </row>
    <row r="84" spans="1:13" s="8" customFormat="1" ht="12.75">
      <c r="A84" s="67">
        <v>187</v>
      </c>
      <c r="B84" s="200" t="s">
        <v>345</v>
      </c>
      <c r="C84" s="475"/>
      <c r="D84" s="593">
        <f aca="true" t="shared" si="20" ref="D84:F85">G84+J84</f>
        <v>0</v>
      </c>
      <c r="E84" s="593">
        <f t="shared" si="20"/>
        <v>0</v>
      </c>
      <c r="F84" s="593">
        <f t="shared" si="20"/>
        <v>0</v>
      </c>
      <c r="G84" s="641">
        <f aca="true" t="shared" si="21" ref="G84:L84">G$34</f>
        <v>0</v>
      </c>
      <c r="H84" s="641">
        <f t="shared" si="21"/>
        <v>0</v>
      </c>
      <c r="I84" s="641">
        <f t="shared" si="21"/>
        <v>0</v>
      </c>
      <c r="J84" s="642">
        <f t="shared" si="21"/>
        <v>0</v>
      </c>
      <c r="K84" s="642">
        <f t="shared" si="21"/>
        <v>0</v>
      </c>
      <c r="L84" s="642">
        <f t="shared" si="21"/>
        <v>0</v>
      </c>
      <c r="M84" s="19"/>
    </row>
    <row r="85" spans="1:13" s="8" customFormat="1" ht="12.75">
      <c r="A85" s="67">
        <v>188</v>
      </c>
      <c r="B85" s="216" t="s">
        <v>346</v>
      </c>
      <c r="C85" s="499"/>
      <c r="D85" s="645">
        <f t="shared" si="20"/>
        <v>0</v>
      </c>
      <c r="E85" s="645">
        <f t="shared" si="20"/>
        <v>0</v>
      </c>
      <c r="F85" s="645">
        <f t="shared" si="20"/>
        <v>0</v>
      </c>
      <c r="G85" s="646">
        <f>IF(LEFT(G$24,1)="O",G$82,G$83)-G$84</f>
        <v>0</v>
      </c>
      <c r="H85" s="646">
        <f>IF(LEFT(H$24,1)="O",H$82,H$83)-H$84</f>
        <v>0</v>
      </c>
      <c r="I85" s="646">
        <f>IF(LEFT(I$24,1)="O",I$82,I$83)-I$84</f>
        <v>0</v>
      </c>
      <c r="J85" s="647">
        <f>J$82-J$84</f>
        <v>0</v>
      </c>
      <c r="K85" s="647">
        <f>K$82-K$84</f>
        <v>0</v>
      </c>
      <c r="L85" s="647">
        <f>L$82-L$84</f>
        <v>0</v>
      </c>
      <c r="M85" s="19"/>
    </row>
    <row r="86" spans="1:13" s="8" customFormat="1" ht="19.5" customHeight="1">
      <c r="A86" s="67"/>
      <c r="B86" s="217" t="s">
        <v>684</v>
      </c>
      <c r="C86" s="500"/>
      <c r="D86" s="506"/>
      <c r="E86" s="506"/>
      <c r="F86" s="507"/>
      <c r="G86" s="506"/>
      <c r="H86" s="506"/>
      <c r="I86" s="506"/>
      <c r="J86" s="506"/>
      <c r="K86" s="506"/>
      <c r="L86" s="507"/>
      <c r="M86" s="19"/>
    </row>
    <row r="87" spans="1:13" s="8" customFormat="1" ht="12.75">
      <c r="A87" s="67">
        <v>189</v>
      </c>
      <c r="B87" s="173" t="s">
        <v>342</v>
      </c>
      <c r="C87" s="475"/>
      <c r="D87" s="593">
        <f>G87+J87</f>
        <v>0</v>
      </c>
      <c r="E87" s="593">
        <f>H87+K87</f>
        <v>0</v>
      </c>
      <c r="F87" s="593">
        <f>I87+L87</f>
        <v>0</v>
      </c>
      <c r="G87" s="641">
        <f aca="true" t="shared" si="22" ref="G87:L87">G$43</f>
        <v>0</v>
      </c>
      <c r="H87" s="641">
        <f t="shared" si="22"/>
        <v>0</v>
      </c>
      <c r="I87" s="641">
        <f t="shared" si="22"/>
        <v>0</v>
      </c>
      <c r="J87" s="642">
        <f t="shared" si="22"/>
        <v>0</v>
      </c>
      <c r="K87" s="642">
        <f t="shared" si="22"/>
        <v>0</v>
      </c>
      <c r="L87" s="642">
        <f t="shared" si="22"/>
        <v>0</v>
      </c>
      <c r="M87" s="19"/>
    </row>
    <row r="88" spans="1:13" s="8" customFormat="1" ht="12.75">
      <c r="A88" s="67">
        <v>190</v>
      </c>
      <c r="B88" s="200" t="s">
        <v>347</v>
      </c>
      <c r="C88" s="498"/>
      <c r="D88" s="520"/>
      <c r="E88" s="520"/>
      <c r="F88" s="648"/>
      <c r="G88" s="643">
        <f>IF(LEFT(G$24,1)="O",0,G$80)*G87</f>
        <v>0</v>
      </c>
      <c r="H88" s="643">
        <f>IF(LEFT(H$24,1)="O",0,H$80)*H87</f>
        <v>0</v>
      </c>
      <c r="I88" s="643">
        <f>IF(LEFT(I$24,1)="O",0,I$80)*I87</f>
        <v>0</v>
      </c>
      <c r="J88" s="644">
        <v>0</v>
      </c>
      <c r="K88" s="644">
        <v>0</v>
      </c>
      <c r="L88" s="644">
        <v>0</v>
      </c>
      <c r="M88" s="19"/>
    </row>
    <row r="89" spans="1:13" s="8" customFormat="1" ht="12.75">
      <c r="A89" s="67">
        <v>191</v>
      </c>
      <c r="B89" s="200" t="s">
        <v>348</v>
      </c>
      <c r="C89" s="475"/>
      <c r="D89" s="593">
        <f aca="true" t="shared" si="23" ref="D89:F90">G89+J89</f>
        <v>0</v>
      </c>
      <c r="E89" s="593">
        <f t="shared" si="23"/>
        <v>0</v>
      </c>
      <c r="F89" s="593">
        <f t="shared" si="23"/>
        <v>0</v>
      </c>
      <c r="G89" s="641">
        <f aca="true" t="shared" si="24" ref="G89:L89">G$62</f>
        <v>0</v>
      </c>
      <c r="H89" s="641">
        <f t="shared" si="24"/>
        <v>0</v>
      </c>
      <c r="I89" s="641">
        <f t="shared" si="24"/>
        <v>0</v>
      </c>
      <c r="J89" s="642">
        <f t="shared" si="24"/>
        <v>0</v>
      </c>
      <c r="K89" s="642">
        <f t="shared" si="24"/>
        <v>0</v>
      </c>
      <c r="L89" s="642">
        <f t="shared" si="24"/>
        <v>0</v>
      </c>
      <c r="M89" s="19"/>
    </row>
    <row r="90" spans="1:13" s="8" customFormat="1" ht="12.75">
      <c r="A90" s="67">
        <v>192</v>
      </c>
      <c r="B90" s="216" t="s">
        <v>349</v>
      </c>
      <c r="C90" s="499"/>
      <c r="D90" s="645">
        <f t="shared" si="23"/>
        <v>0</v>
      </c>
      <c r="E90" s="645">
        <f t="shared" si="23"/>
        <v>0</v>
      </c>
      <c r="F90" s="645">
        <f t="shared" si="23"/>
        <v>0</v>
      </c>
      <c r="G90" s="646">
        <f>IF(LEFT(G$24,1)="O",G$87,G$88)-G$89</f>
        <v>0</v>
      </c>
      <c r="H90" s="646">
        <f>IF(LEFT(H$24,1)="O",H$87,H$88)-H$89</f>
        <v>0</v>
      </c>
      <c r="I90" s="646">
        <f>IF(LEFT(I$24,1)="O",I$87,I$88)-I$89</f>
        <v>0</v>
      </c>
      <c r="J90" s="647">
        <f>J$87-J$89</f>
        <v>0</v>
      </c>
      <c r="K90" s="647">
        <f>K$87-K$89</f>
        <v>0</v>
      </c>
      <c r="L90" s="647">
        <f>L$87-L$89</f>
        <v>0</v>
      </c>
      <c r="M90" s="19"/>
    </row>
    <row r="91" spans="1:13" s="207" customFormat="1" ht="24" customHeight="1">
      <c r="A91" s="67"/>
      <c r="B91" s="217" t="s">
        <v>147</v>
      </c>
      <c r="C91" s="500"/>
      <c r="D91" s="368"/>
      <c r="E91" s="368"/>
      <c r="F91" s="368"/>
      <c r="G91" s="368"/>
      <c r="H91" s="368"/>
      <c r="I91" s="368"/>
      <c r="J91" s="368"/>
      <c r="K91" s="368"/>
      <c r="L91" s="368"/>
      <c r="M91" s="19"/>
    </row>
    <row r="92" spans="1:13" s="8" customFormat="1" ht="12.75">
      <c r="A92" s="67">
        <v>193</v>
      </c>
      <c r="B92" s="173" t="s">
        <v>343</v>
      </c>
      <c r="C92" s="475"/>
      <c r="D92" s="593">
        <f>G92+J92</f>
        <v>0</v>
      </c>
      <c r="E92" s="593">
        <f>H92+K92</f>
        <v>0</v>
      </c>
      <c r="F92" s="593">
        <f>I92+L92</f>
        <v>0</v>
      </c>
      <c r="G92" s="641">
        <f aca="true" t="shared" si="25" ref="G92:L92">G$69</f>
        <v>0</v>
      </c>
      <c r="H92" s="641">
        <f t="shared" si="25"/>
        <v>0</v>
      </c>
      <c r="I92" s="641">
        <f t="shared" si="25"/>
        <v>0</v>
      </c>
      <c r="J92" s="642">
        <f t="shared" si="25"/>
        <v>0</v>
      </c>
      <c r="K92" s="642">
        <f t="shared" si="25"/>
        <v>0</v>
      </c>
      <c r="L92" s="642">
        <f t="shared" si="25"/>
        <v>0</v>
      </c>
      <c r="M92" s="19"/>
    </row>
    <row r="93" spans="1:13" s="8" customFormat="1" ht="12.75">
      <c r="A93" s="67">
        <v>194</v>
      </c>
      <c r="B93" s="200" t="s">
        <v>350</v>
      </c>
      <c r="C93" s="498"/>
      <c r="D93" s="520"/>
      <c r="E93" s="520"/>
      <c r="F93" s="520"/>
      <c r="G93" s="643">
        <f>IF(LEFT(G$24,1)="O",0,G$80)*G92</f>
        <v>0</v>
      </c>
      <c r="H93" s="643">
        <f>IF(LEFT(H$24,1)="O",0,H$80)*H92</f>
        <v>0</v>
      </c>
      <c r="I93" s="643">
        <f>IF(LEFT(I$24,1)="O",0,I$80)*I92</f>
        <v>0</v>
      </c>
      <c r="J93" s="644">
        <v>0</v>
      </c>
      <c r="K93" s="644">
        <v>0</v>
      </c>
      <c r="L93" s="644">
        <v>0</v>
      </c>
      <c r="M93" s="19"/>
    </row>
    <row r="94" spans="1:13" s="8" customFormat="1" ht="12.75">
      <c r="A94" s="67"/>
      <c r="B94" s="170"/>
      <c r="C94" s="170"/>
      <c r="D94" s="506"/>
      <c r="E94" s="506"/>
      <c r="F94" s="507"/>
      <c r="G94" s="506"/>
      <c r="H94" s="506"/>
      <c r="I94" s="507"/>
      <c r="J94" s="506"/>
      <c r="K94" s="506"/>
      <c r="L94" s="507"/>
      <c r="M94" s="19"/>
    </row>
    <row r="95" spans="1:13" s="8" customFormat="1" ht="15.75" customHeight="1">
      <c r="A95" s="205">
        <v>8</v>
      </c>
      <c r="B95" s="18" t="s">
        <v>102</v>
      </c>
      <c r="C95" s="150"/>
      <c r="D95" s="368" t="s">
        <v>555</v>
      </c>
      <c r="E95" s="368"/>
      <c r="F95" s="368"/>
      <c r="G95" s="368"/>
      <c r="H95" s="368"/>
      <c r="I95" s="368"/>
      <c r="J95" s="614"/>
      <c r="K95" s="614" t="s">
        <v>556</v>
      </c>
      <c r="L95" s="615">
        <f>jahr</f>
        <v>2005</v>
      </c>
      <c r="M95" s="19"/>
    </row>
    <row r="96" spans="1:13" s="8" customFormat="1" ht="12" customHeight="1">
      <c r="A96" s="18"/>
      <c r="B96" s="151" t="s">
        <v>462</v>
      </c>
      <c r="C96" s="152" t="s">
        <v>290</v>
      </c>
      <c r="D96" s="616" t="s">
        <v>291</v>
      </c>
      <c r="E96" s="616" t="s">
        <v>459</v>
      </c>
      <c r="F96" s="616" t="s">
        <v>460</v>
      </c>
      <c r="G96" s="616" t="s">
        <v>458</v>
      </c>
      <c r="H96" s="616" t="s">
        <v>471</v>
      </c>
      <c r="I96" s="616" t="s">
        <v>472</v>
      </c>
      <c r="J96" s="616" t="s">
        <v>473</v>
      </c>
      <c r="K96" s="616" t="s">
        <v>474</v>
      </c>
      <c r="L96" s="616" t="s">
        <v>476</v>
      </c>
      <c r="M96" s="19"/>
    </row>
    <row r="97" spans="1:13" s="207" customFormat="1" ht="12.75">
      <c r="A97" s="67"/>
      <c r="B97" s="321" t="str">
        <f>Vr&amp;"  "</f>
        <v>Xxxxxxxxxxxx Vie  </v>
      </c>
      <c r="C97" s="473" t="s">
        <v>669</v>
      </c>
      <c r="D97" s="617" t="s">
        <v>109</v>
      </c>
      <c r="E97" s="618"/>
      <c r="F97" s="619"/>
      <c r="G97" s="620" t="s">
        <v>109</v>
      </c>
      <c r="H97" s="621"/>
      <c r="I97" s="622"/>
      <c r="J97" s="623" t="s">
        <v>109</v>
      </c>
      <c r="K97" s="624"/>
      <c r="L97" s="625"/>
      <c r="M97" s="19"/>
    </row>
    <row r="98" spans="1:13" s="207" customFormat="1" ht="12.75">
      <c r="A98" s="67"/>
      <c r="B98" s="19"/>
      <c r="C98" s="473" t="s">
        <v>292</v>
      </c>
      <c r="D98" s="626" t="s">
        <v>461</v>
      </c>
      <c r="E98" s="618"/>
      <c r="F98" s="619"/>
      <c r="G98" s="627" t="s">
        <v>293</v>
      </c>
      <c r="H98" s="628"/>
      <c r="I98" s="622"/>
      <c r="J98" s="629" t="s">
        <v>294</v>
      </c>
      <c r="K98" s="629"/>
      <c r="L98" s="625"/>
      <c r="M98" s="19"/>
    </row>
    <row r="99" spans="1:13" s="207" customFormat="1" ht="12.75">
      <c r="A99" s="67"/>
      <c r="B99" s="19"/>
      <c r="C99" s="218"/>
      <c r="D99" s="630" t="s">
        <v>107</v>
      </c>
      <c r="E99" s="630" t="s">
        <v>108</v>
      </c>
      <c r="F99" s="630" t="s">
        <v>110</v>
      </c>
      <c r="G99" s="631" t="s">
        <v>107</v>
      </c>
      <c r="H99" s="631" t="s">
        <v>108</v>
      </c>
      <c r="I99" s="631" t="s">
        <v>110</v>
      </c>
      <c r="J99" s="632" t="s">
        <v>107</v>
      </c>
      <c r="K99" s="632" t="s">
        <v>108</v>
      </c>
      <c r="L99" s="632" t="s">
        <v>110</v>
      </c>
      <c r="M99" s="19"/>
    </row>
    <row r="100" spans="1:13" s="8" customFormat="1" ht="12.75">
      <c r="A100" s="67"/>
      <c r="B100" s="199"/>
      <c r="C100" s="170"/>
      <c r="D100" s="506"/>
      <c r="E100" s="506"/>
      <c r="F100" s="507"/>
      <c r="G100" s="506"/>
      <c r="H100" s="506"/>
      <c r="I100" s="507"/>
      <c r="J100" s="506"/>
      <c r="K100" s="506"/>
      <c r="L100" s="507"/>
      <c r="M100" s="19"/>
    </row>
    <row r="101" spans="1:13" s="8" customFormat="1" ht="12.75">
      <c r="A101" s="67">
        <v>195</v>
      </c>
      <c r="B101" s="201" t="s">
        <v>351</v>
      </c>
      <c r="C101" s="173"/>
      <c r="D101" s="593">
        <f aca="true" t="shared" si="26" ref="D101:F102">G101+J101</f>
        <v>0</v>
      </c>
      <c r="E101" s="593">
        <f t="shared" si="26"/>
        <v>0</v>
      </c>
      <c r="F101" s="593">
        <f t="shared" si="26"/>
        <v>0</v>
      </c>
      <c r="G101" s="641">
        <f aca="true" t="shared" si="27" ref="G101:L101">G$75</f>
        <v>0</v>
      </c>
      <c r="H101" s="641">
        <f t="shared" si="27"/>
        <v>0</v>
      </c>
      <c r="I101" s="641">
        <f t="shared" si="27"/>
        <v>0</v>
      </c>
      <c r="J101" s="642">
        <f t="shared" si="27"/>
        <v>0</v>
      </c>
      <c r="K101" s="642">
        <f t="shared" si="27"/>
        <v>0</v>
      </c>
      <c r="L101" s="642">
        <f t="shared" si="27"/>
        <v>0</v>
      </c>
      <c r="M101" s="19"/>
    </row>
    <row r="102" spans="1:13" s="8" customFormat="1" ht="12.75">
      <c r="A102" s="67">
        <v>196</v>
      </c>
      <c r="B102" s="230" t="s">
        <v>352</v>
      </c>
      <c r="C102" s="216"/>
      <c r="D102" s="645">
        <f t="shared" si="26"/>
        <v>0</v>
      </c>
      <c r="E102" s="645">
        <f t="shared" si="26"/>
        <v>0</v>
      </c>
      <c r="F102" s="645">
        <f t="shared" si="26"/>
        <v>0</v>
      </c>
      <c r="G102" s="646">
        <f>IF(LEFT(G$24,1)="O",G$92,G$93)-G$101</f>
        <v>0</v>
      </c>
      <c r="H102" s="646">
        <f>IF(LEFT(H$24,1)="O",H$92,H$93)-H$101</f>
        <v>0</v>
      </c>
      <c r="I102" s="646">
        <f>IF(LEFT(I$24,1)="O",I$92,I$93)-I$101</f>
        <v>0</v>
      </c>
      <c r="J102" s="647">
        <f>J$92-J$101</f>
        <v>0</v>
      </c>
      <c r="K102" s="647">
        <f>K$92-K$101</f>
        <v>0</v>
      </c>
      <c r="L102" s="647">
        <f>L$92-L$101</f>
        <v>0</v>
      </c>
      <c r="M102" s="19"/>
    </row>
    <row r="103" spans="1:13" s="8" customFormat="1" ht="10.5" customHeight="1">
      <c r="A103" s="67"/>
      <c r="B103" s="170"/>
      <c r="C103" s="170"/>
      <c r="D103" s="506"/>
      <c r="E103" s="506"/>
      <c r="F103" s="507"/>
      <c r="G103" s="506"/>
      <c r="H103" s="506"/>
      <c r="I103" s="507"/>
      <c r="J103" s="506"/>
      <c r="K103" s="506"/>
      <c r="L103" s="507"/>
      <c r="M103" s="19"/>
    </row>
    <row r="104" spans="1:13" s="8" customFormat="1" ht="36">
      <c r="A104" s="67">
        <v>197</v>
      </c>
      <c r="B104" s="194" t="s">
        <v>353</v>
      </c>
      <c r="C104" s="194"/>
      <c r="D104" s="649">
        <f>G104+J104</f>
        <v>0</v>
      </c>
      <c r="E104" s="649">
        <f>H104+K104</f>
        <v>0</v>
      </c>
      <c r="F104" s="649">
        <f>I104+L104</f>
        <v>0</v>
      </c>
      <c r="G104" s="650">
        <f aca="true" t="shared" si="28" ref="G104:L104">G$85+G$90+G$102</f>
        <v>0</v>
      </c>
      <c r="H104" s="650">
        <f t="shared" si="28"/>
        <v>0</v>
      </c>
      <c r="I104" s="650">
        <f t="shared" si="28"/>
        <v>0</v>
      </c>
      <c r="J104" s="651">
        <f t="shared" si="28"/>
        <v>0</v>
      </c>
      <c r="K104" s="651">
        <f t="shared" si="28"/>
        <v>0</v>
      </c>
      <c r="L104" s="651">
        <f t="shared" si="28"/>
        <v>0</v>
      </c>
      <c r="M104" s="19"/>
    </row>
    <row r="105" spans="1:13" s="8" customFormat="1" ht="10.5" customHeight="1">
      <c r="A105" s="67"/>
      <c r="B105" s="330"/>
      <c r="C105" s="170"/>
      <c r="D105" s="171"/>
      <c r="E105" s="171"/>
      <c r="F105" s="172"/>
      <c r="G105" s="171"/>
      <c r="H105" s="171"/>
      <c r="I105" s="172"/>
      <c r="J105" s="171"/>
      <c r="K105" s="171"/>
      <c r="L105" s="172"/>
      <c r="M105" s="19"/>
    </row>
    <row r="106" spans="1:13" s="8" customFormat="1" ht="12.75">
      <c r="A106" s="67"/>
      <c r="B106" s="221" t="s">
        <v>354</v>
      </c>
      <c r="C106" s="170"/>
      <c r="D106" s="171"/>
      <c r="E106" s="171"/>
      <c r="F106" s="172"/>
      <c r="G106" s="214"/>
      <c r="H106" s="171"/>
      <c r="I106" s="172"/>
      <c r="J106" s="171"/>
      <c r="K106" s="171"/>
      <c r="L106" s="172"/>
      <c r="M106" s="19"/>
    </row>
    <row r="107" spans="1:13" s="8" customFormat="1" ht="12.75">
      <c r="A107" s="67">
        <v>198</v>
      </c>
      <c r="B107" s="222" t="s">
        <v>685</v>
      </c>
      <c r="C107" s="185"/>
      <c r="D107" s="223"/>
      <c r="E107" s="223"/>
      <c r="F107" s="224"/>
      <c r="G107" s="225" t="str">
        <f aca="true" t="shared" si="29" ref="G107:L107">IF(G$104&gt;=0,"Oui","Non")</f>
        <v>Oui</v>
      </c>
      <c r="H107" s="652" t="str">
        <f t="shared" si="29"/>
        <v>Oui</v>
      </c>
      <c r="I107" s="652" t="str">
        <f t="shared" si="29"/>
        <v>Oui</v>
      </c>
      <c r="J107" s="652" t="str">
        <f t="shared" si="29"/>
        <v>Oui</v>
      </c>
      <c r="K107" s="652" t="str">
        <f t="shared" si="29"/>
        <v>Oui</v>
      </c>
      <c r="L107" s="653" t="str">
        <f t="shared" si="29"/>
        <v>Oui</v>
      </c>
      <c r="M107" s="19"/>
    </row>
    <row r="108" spans="1:13" s="8" customFormat="1" ht="10.5" customHeight="1">
      <c r="A108" s="175"/>
      <c r="B108" s="330"/>
      <c r="C108" s="170"/>
      <c r="D108" s="171"/>
      <c r="E108" s="171"/>
      <c r="F108" s="172"/>
      <c r="G108" s="171"/>
      <c r="H108" s="171"/>
      <c r="I108" s="172"/>
      <c r="J108" s="171"/>
      <c r="K108" s="171"/>
      <c r="L108" s="172"/>
      <c r="M108" s="19"/>
    </row>
    <row r="109" spans="1:13" s="8" customFormat="1" ht="12.75">
      <c r="A109" s="175"/>
      <c r="B109" s="349" t="s">
        <v>356</v>
      </c>
      <c r="C109" s="215"/>
      <c r="D109" s="215"/>
      <c r="E109" s="215"/>
      <c r="F109" s="215"/>
      <c r="G109" s="171"/>
      <c r="H109" s="171"/>
      <c r="I109" s="172"/>
      <c r="J109" s="171"/>
      <c r="K109" s="171"/>
      <c r="L109" s="172"/>
      <c r="M109" s="19"/>
    </row>
    <row r="110" spans="1:13" s="8" customFormat="1" ht="12.75">
      <c r="A110" s="67">
        <v>199</v>
      </c>
      <c r="B110" s="200" t="s">
        <v>686</v>
      </c>
      <c r="C110" s="201"/>
      <c r="D110" s="215"/>
      <c r="E110" s="215"/>
      <c r="F110" s="215"/>
      <c r="G110" s="39"/>
      <c r="H110" s="39"/>
      <c r="I110" s="39"/>
      <c r="J110" s="41"/>
      <c r="K110" s="41"/>
      <c r="L110" s="41"/>
      <c r="M110" s="19"/>
    </row>
    <row r="111" spans="1:13" s="8" customFormat="1" ht="12.75">
      <c r="A111" s="67">
        <v>200</v>
      </c>
      <c r="B111" s="200" t="s">
        <v>359</v>
      </c>
      <c r="C111" s="226"/>
      <c r="D111" s="215"/>
      <c r="E111" s="215"/>
      <c r="F111" s="215"/>
      <c r="G111" s="39"/>
      <c r="H111" s="39"/>
      <c r="I111" s="39"/>
      <c r="J111" s="41"/>
      <c r="K111" s="41"/>
      <c r="L111" s="41"/>
      <c r="M111" s="19"/>
    </row>
    <row r="112" spans="1:13" s="508" customFormat="1" ht="36">
      <c r="A112" s="505">
        <v>201</v>
      </c>
      <c r="B112" s="210" t="s">
        <v>358</v>
      </c>
      <c r="C112" s="227"/>
      <c r="D112" s="520"/>
      <c r="E112" s="520"/>
      <c r="F112" s="520"/>
      <c r="G112" s="39"/>
      <c r="H112" s="39"/>
      <c r="I112" s="39"/>
      <c r="J112" s="41"/>
      <c r="K112" s="41"/>
      <c r="L112" s="41"/>
      <c r="M112" s="368"/>
    </row>
    <row r="113" spans="1:13" s="8" customFormat="1" ht="12.75">
      <c r="A113" s="67">
        <v>202</v>
      </c>
      <c r="B113" s="210" t="s">
        <v>357</v>
      </c>
      <c r="C113" s="227"/>
      <c r="D113" s="215"/>
      <c r="E113" s="215"/>
      <c r="F113" s="215"/>
      <c r="G113" s="39"/>
      <c r="H113" s="39"/>
      <c r="I113" s="39"/>
      <c r="J113" s="41"/>
      <c r="K113" s="41"/>
      <c r="L113" s="41"/>
      <c r="M113" s="19"/>
    </row>
    <row r="114" spans="1:13" s="8" customFormat="1" ht="12.75">
      <c r="A114" s="67">
        <v>203</v>
      </c>
      <c r="B114" s="210" t="s">
        <v>687</v>
      </c>
      <c r="C114" s="228"/>
      <c r="D114" s="215"/>
      <c r="E114" s="215"/>
      <c r="F114" s="215"/>
      <c r="G114" s="39"/>
      <c r="H114" s="39"/>
      <c r="I114" s="39"/>
      <c r="J114" s="41"/>
      <c r="K114" s="41"/>
      <c r="L114" s="41"/>
      <c r="M114" s="19"/>
    </row>
    <row r="115" spans="1:13" s="8" customFormat="1" ht="12.75">
      <c r="A115" s="67">
        <v>204</v>
      </c>
      <c r="B115" s="200" t="s">
        <v>360</v>
      </c>
      <c r="C115" s="228"/>
      <c r="D115" s="215"/>
      <c r="E115" s="215"/>
      <c r="F115" s="215"/>
      <c r="G115" s="39"/>
      <c r="H115" s="39"/>
      <c r="I115" s="39"/>
      <c r="J115" s="41"/>
      <c r="K115" s="41"/>
      <c r="L115" s="41"/>
      <c r="M115" s="19"/>
    </row>
    <row r="116" spans="1:13" s="8" customFormat="1" ht="12.75">
      <c r="A116" s="67">
        <v>205</v>
      </c>
      <c r="B116" s="211" t="s">
        <v>361</v>
      </c>
      <c r="C116" s="228"/>
      <c r="D116" s="215"/>
      <c r="E116" s="215"/>
      <c r="F116" s="215"/>
      <c r="G116" s="39"/>
      <c r="H116" s="39"/>
      <c r="I116" s="39"/>
      <c r="J116" s="41"/>
      <c r="K116" s="41"/>
      <c r="L116" s="41"/>
      <c r="M116" s="19"/>
    </row>
    <row r="117" spans="1:13" s="8" customFormat="1" ht="12.75">
      <c r="A117" s="67">
        <v>206</v>
      </c>
      <c r="B117" s="210" t="s">
        <v>362</v>
      </c>
      <c r="C117" s="228"/>
      <c r="D117" s="215"/>
      <c r="E117" s="215"/>
      <c r="F117" s="215"/>
      <c r="G117" s="39"/>
      <c r="H117" s="39"/>
      <c r="I117" s="39"/>
      <c r="J117" s="41"/>
      <c r="K117" s="41"/>
      <c r="L117" s="41"/>
      <c r="M117" s="19"/>
    </row>
    <row r="118" spans="1:13" s="8" customFormat="1" ht="24">
      <c r="A118" s="67">
        <v>207</v>
      </c>
      <c r="B118" s="174" t="s">
        <v>363</v>
      </c>
      <c r="C118" s="194"/>
      <c r="D118" s="229"/>
      <c r="E118" s="229"/>
      <c r="F118" s="229"/>
      <c r="G118" s="219">
        <f aca="true" t="shared" si="30" ref="G118:L118">IF(LEFT(G$107,1)="O",SUM(G$110:G$117),0)</f>
        <v>0</v>
      </c>
      <c r="H118" s="219">
        <f t="shared" si="30"/>
        <v>0</v>
      </c>
      <c r="I118" s="219">
        <f t="shared" si="30"/>
        <v>0</v>
      </c>
      <c r="J118" s="220">
        <f t="shared" si="30"/>
        <v>0</v>
      </c>
      <c r="K118" s="220">
        <f t="shared" si="30"/>
        <v>0</v>
      </c>
      <c r="L118" s="220">
        <f t="shared" si="30"/>
        <v>0</v>
      </c>
      <c r="M118" s="19"/>
    </row>
    <row r="119" spans="1:13" s="8" customFormat="1" ht="10.5" customHeight="1">
      <c r="A119" s="67"/>
      <c r="B119" s="182"/>
      <c r="C119" s="170"/>
      <c r="D119" s="171"/>
      <c r="E119" s="171"/>
      <c r="F119" s="172"/>
      <c r="G119" s="171"/>
      <c r="H119" s="171"/>
      <c r="I119" s="172"/>
      <c r="J119" s="171"/>
      <c r="K119" s="171"/>
      <c r="L119" s="172"/>
      <c r="M119" s="19"/>
    </row>
    <row r="120" spans="1:13" s="8" customFormat="1" ht="12.75">
      <c r="A120" s="67"/>
      <c r="B120" s="349" t="s">
        <v>364</v>
      </c>
      <c r="C120" s="212"/>
      <c r="D120" s="171"/>
      <c r="E120" s="171"/>
      <c r="F120" s="172"/>
      <c r="G120" s="171"/>
      <c r="H120" s="171"/>
      <c r="I120" s="172"/>
      <c r="J120" s="171"/>
      <c r="K120" s="171"/>
      <c r="L120" s="172"/>
      <c r="M120" s="19"/>
    </row>
    <row r="121" spans="1:13" s="8" customFormat="1" ht="12.75">
      <c r="A121" s="67">
        <v>208</v>
      </c>
      <c r="B121" s="230" t="s">
        <v>365</v>
      </c>
      <c r="C121" s="230"/>
      <c r="D121" s="187"/>
      <c r="E121" s="187"/>
      <c r="F121" s="187"/>
      <c r="G121" s="90"/>
      <c r="H121" s="90"/>
      <c r="I121" s="90"/>
      <c r="J121" s="192"/>
      <c r="K121" s="192"/>
      <c r="L121" s="192"/>
      <c r="M121" s="19"/>
    </row>
    <row r="122" spans="1:13" s="8" customFormat="1" ht="10.5" customHeight="1">
      <c r="A122" s="67"/>
      <c r="B122" s="330"/>
      <c r="C122" s="170"/>
      <c r="D122" s="171"/>
      <c r="E122" s="171"/>
      <c r="F122" s="172"/>
      <c r="G122" s="171"/>
      <c r="H122" s="171"/>
      <c r="I122" s="172"/>
      <c r="J122" s="171"/>
      <c r="K122" s="171"/>
      <c r="L122" s="171"/>
      <c r="M122" s="19"/>
    </row>
    <row r="123" spans="1:13" s="8" customFormat="1" ht="12.75">
      <c r="A123" s="67"/>
      <c r="B123" s="349" t="s">
        <v>367</v>
      </c>
      <c r="C123" s="212"/>
      <c r="D123" s="171"/>
      <c r="E123" s="171"/>
      <c r="F123" s="172"/>
      <c r="G123" s="171"/>
      <c r="H123" s="171"/>
      <c r="I123" s="172"/>
      <c r="J123" s="171"/>
      <c r="K123" s="171"/>
      <c r="L123" s="171"/>
      <c r="M123" s="19"/>
    </row>
    <row r="124" spans="1:13" s="8" customFormat="1" ht="12.75">
      <c r="A124" s="67">
        <v>209</v>
      </c>
      <c r="B124" s="230" t="s">
        <v>368</v>
      </c>
      <c r="C124" s="230"/>
      <c r="D124" s="187"/>
      <c r="E124" s="187"/>
      <c r="F124" s="187"/>
      <c r="G124" s="90"/>
      <c r="H124" s="90"/>
      <c r="I124" s="90"/>
      <c r="J124" s="60"/>
      <c r="K124" s="60"/>
      <c r="L124" s="60"/>
      <c r="M124" s="19"/>
    </row>
    <row r="125" spans="1:13" s="8" customFormat="1" ht="10.5" customHeight="1">
      <c r="A125" s="67"/>
      <c r="B125" s="330"/>
      <c r="C125" s="170"/>
      <c r="D125" s="171"/>
      <c r="E125" s="171"/>
      <c r="F125" s="172"/>
      <c r="G125" s="171"/>
      <c r="H125" s="171"/>
      <c r="I125" s="172"/>
      <c r="J125" s="171"/>
      <c r="K125" s="171"/>
      <c r="L125" s="172"/>
      <c r="M125" s="19"/>
    </row>
    <row r="126" spans="1:13" s="8" customFormat="1" ht="24">
      <c r="A126" s="67">
        <v>210</v>
      </c>
      <c r="B126" s="194" t="s">
        <v>688</v>
      </c>
      <c r="C126" s="194"/>
      <c r="D126" s="229"/>
      <c r="E126" s="229"/>
      <c r="F126" s="229"/>
      <c r="G126" s="219">
        <f>IF(LEFT(G$107,1)="O",MAX(G$104-G$118-G$121+G$124,0),0)</f>
        <v>0</v>
      </c>
      <c r="H126" s="219">
        <f>IF(LEFT(H$107,1)="O",MAX(H$104-H$118-H$121+H$124,0),0)</f>
        <v>0</v>
      </c>
      <c r="I126" s="219">
        <f>IF(LEFT(I$107,1)="O",MAX(I$104-I$118-I$121+I$124,0),0)</f>
        <v>0</v>
      </c>
      <c r="J126" s="220">
        <f>IF(LEFT(J$107,1)="O",MAX(J$104-J$118+J$124,0),0)</f>
        <v>0</v>
      </c>
      <c r="K126" s="220">
        <f>IF(LEFT(K$107,1)="O",MAX(K$104-K$118+K$124,0),0)</f>
        <v>0</v>
      </c>
      <c r="L126" s="220">
        <f>IF(LEFT(L$107,1)="O",MAX(L$104-L$118+L$124,0),0)</f>
        <v>0</v>
      </c>
      <c r="M126" s="19"/>
    </row>
    <row r="127" spans="1:13" s="207" customFormat="1" ht="10.5" customHeight="1">
      <c r="A127" s="67"/>
      <c r="B127" s="330"/>
      <c r="C127" s="206"/>
      <c r="D127" s="19"/>
      <c r="E127" s="19"/>
      <c r="F127" s="19"/>
      <c r="G127" s="19"/>
      <c r="H127" s="19"/>
      <c r="I127" s="208"/>
      <c r="J127" s="19"/>
      <c r="K127" s="19"/>
      <c r="L127" s="19"/>
      <c r="M127" s="19"/>
    </row>
    <row r="128" spans="1:13" s="8" customFormat="1" ht="12.75">
      <c r="A128" s="67"/>
      <c r="B128" s="231" t="s">
        <v>369</v>
      </c>
      <c r="C128" s="170"/>
      <c r="D128" s="171"/>
      <c r="E128" s="171"/>
      <c r="F128" s="172"/>
      <c r="G128" s="214"/>
      <c r="H128" s="171"/>
      <c r="I128" s="172"/>
      <c r="J128" s="171"/>
      <c r="K128" s="171"/>
      <c r="L128" s="172"/>
      <c r="M128" s="19"/>
    </row>
    <row r="129" spans="1:13" s="8" customFormat="1" ht="12.75">
      <c r="A129" s="67">
        <v>211</v>
      </c>
      <c r="B129" s="232" t="s">
        <v>370</v>
      </c>
      <c r="C129" s="185"/>
      <c r="D129" s="223"/>
      <c r="E129" s="223"/>
      <c r="F129" s="224"/>
      <c r="G129" s="225" t="str">
        <f aca="true" t="shared" si="31" ref="G129:L129">IF(G$104&lt;0,"Oui","Non")</f>
        <v>Non</v>
      </c>
      <c r="H129" s="652" t="str">
        <f t="shared" si="31"/>
        <v>Non</v>
      </c>
      <c r="I129" s="652" t="str">
        <f t="shared" si="31"/>
        <v>Non</v>
      </c>
      <c r="J129" s="652" t="str">
        <f t="shared" si="31"/>
        <v>Non</v>
      </c>
      <c r="K129" s="652" t="str">
        <f t="shared" si="31"/>
        <v>Non</v>
      </c>
      <c r="L129" s="653" t="str">
        <f t="shared" si="31"/>
        <v>Non</v>
      </c>
      <c r="M129" s="19"/>
    </row>
    <row r="130" spans="1:13" s="8" customFormat="1" ht="10.5" customHeight="1">
      <c r="A130" s="175"/>
      <c r="B130" s="330"/>
      <c r="C130" s="170"/>
      <c r="D130" s="171"/>
      <c r="E130" s="171"/>
      <c r="F130" s="172"/>
      <c r="G130" s="171"/>
      <c r="H130" s="171"/>
      <c r="I130" s="172"/>
      <c r="J130" s="171"/>
      <c r="K130" s="171"/>
      <c r="L130" s="172"/>
      <c r="M130" s="19"/>
    </row>
    <row r="131" spans="1:13" s="8" customFormat="1" ht="12.75">
      <c r="A131" s="175"/>
      <c r="B131" s="349" t="s">
        <v>371</v>
      </c>
      <c r="C131" s="212"/>
      <c r="D131" s="171"/>
      <c r="E131" s="171"/>
      <c r="F131" s="172"/>
      <c r="G131" s="171"/>
      <c r="H131" s="171"/>
      <c r="I131" s="172"/>
      <c r="J131" s="171"/>
      <c r="K131" s="171"/>
      <c r="L131" s="172"/>
      <c r="M131" s="19"/>
    </row>
    <row r="132" spans="1:13" s="8" customFormat="1" ht="12.75">
      <c r="A132" s="67">
        <v>212</v>
      </c>
      <c r="B132" s="201" t="s">
        <v>368</v>
      </c>
      <c r="C132" s="201"/>
      <c r="D132" s="215"/>
      <c r="E132" s="215"/>
      <c r="F132" s="215"/>
      <c r="G132" s="39"/>
      <c r="H132" s="39"/>
      <c r="I132" s="39"/>
      <c r="J132" s="41"/>
      <c r="K132" s="41"/>
      <c r="L132" s="41"/>
      <c r="M132" s="19"/>
    </row>
    <row r="133" spans="1:13" s="8" customFormat="1" ht="12.75">
      <c r="A133" s="67">
        <v>213</v>
      </c>
      <c r="B133" s="194" t="s">
        <v>372</v>
      </c>
      <c r="C133" s="194"/>
      <c r="D133" s="187"/>
      <c r="E133" s="187"/>
      <c r="F133" s="187"/>
      <c r="G133" s="233">
        <f aca="true" t="shared" si="32" ref="G133:L133">IF(LEFT(G$129,1)="O",G$104+G$132,0)</f>
        <v>0</v>
      </c>
      <c r="H133" s="233">
        <f t="shared" si="32"/>
        <v>0</v>
      </c>
      <c r="I133" s="233">
        <f t="shared" si="32"/>
        <v>0</v>
      </c>
      <c r="J133" s="234">
        <f t="shared" si="32"/>
        <v>0</v>
      </c>
      <c r="K133" s="234">
        <f t="shared" si="32"/>
        <v>0</v>
      </c>
      <c r="L133" s="234">
        <f t="shared" si="32"/>
        <v>0</v>
      </c>
      <c r="M133" s="19"/>
    </row>
    <row r="134" spans="1:13" s="8" customFormat="1" ht="10.5" customHeight="1">
      <c r="A134" s="67"/>
      <c r="B134" s="182"/>
      <c r="C134" s="170"/>
      <c r="D134" s="171"/>
      <c r="E134" s="171"/>
      <c r="F134" s="172"/>
      <c r="G134" s="171"/>
      <c r="H134" s="171"/>
      <c r="I134" s="172"/>
      <c r="J134" s="171"/>
      <c r="K134" s="171"/>
      <c r="L134" s="172"/>
      <c r="M134" s="19"/>
    </row>
    <row r="135" spans="1:13" s="8" customFormat="1" ht="12.75">
      <c r="A135" s="67"/>
      <c r="B135" s="346" t="s">
        <v>373</v>
      </c>
      <c r="C135" s="212"/>
      <c r="D135" s="171"/>
      <c r="E135" s="171"/>
      <c r="F135" s="172"/>
      <c r="H135" s="171"/>
      <c r="I135" s="172"/>
      <c r="J135" s="171"/>
      <c r="K135" s="171"/>
      <c r="L135" s="172"/>
      <c r="M135" s="19"/>
    </row>
    <row r="136" spans="1:13" s="8" customFormat="1" ht="38.25">
      <c r="A136" s="67">
        <v>214</v>
      </c>
      <c r="B136" s="556" t="s">
        <v>672</v>
      </c>
      <c r="C136" s="201"/>
      <c r="D136" s="215"/>
      <c r="E136" s="215"/>
      <c r="F136" s="215"/>
      <c r="G136" s="235">
        <f>IF(LEFT(G$129,1)="O",IF(LEFT(G$24,1)="N",(G$82+G$87+G$92)*(1-G$80),0),0)</f>
        <v>0</v>
      </c>
      <c r="H136" s="235">
        <f>IF(LEFT(H$129,1)="O",IF(LEFT(H$24,1)="N",(H$82+H$87+H$92)*(1-H$80),0),0)</f>
        <v>0</v>
      </c>
      <c r="I136" s="235">
        <f>IF(LEFT(I$129,1)="O",IF(LEFT(I$24,1)="N",(I$82+I$87+I$92)*(1-I$80),0),0)</f>
        <v>0</v>
      </c>
      <c r="J136" s="171"/>
      <c r="K136" s="171"/>
      <c r="L136" s="172"/>
      <c r="M136" s="19"/>
    </row>
    <row r="137" spans="1:13" s="8" customFormat="1" ht="12.75">
      <c r="A137" s="67">
        <v>215</v>
      </c>
      <c r="B137" s="201" t="s">
        <v>689</v>
      </c>
      <c r="C137" s="201"/>
      <c r="D137" s="215"/>
      <c r="E137" s="215"/>
      <c r="F137" s="215"/>
      <c r="G137" s="236">
        <f>IF(LEFT(G$129,1)="O",IF(LEFT(G$24,1)="N",MIN(-G$133,G$136),0),0)</f>
        <v>0</v>
      </c>
      <c r="H137" s="236">
        <f>IF(LEFT(H$129,1)="O",IF(LEFT(H$24,1)="N",MIN(-H$133,H$136),0),0)</f>
        <v>0</v>
      </c>
      <c r="I137" s="236">
        <f>IF(LEFT(I$129,1)="O",IF(LEFT(I$24,1)="N",MIN(-I$133,I$136),0),0)</f>
        <v>0</v>
      </c>
      <c r="J137" s="192"/>
      <c r="K137" s="192"/>
      <c r="L137" s="193" t="str">
        <f>IF(K137&lt;&gt;0,(J137-K137)*100/K137," ")</f>
        <v> </v>
      </c>
      <c r="M137" s="19"/>
    </row>
    <row r="138" spans="1:13" s="8" customFormat="1" ht="24">
      <c r="A138" s="505">
        <v>216</v>
      </c>
      <c r="B138" s="194" t="s">
        <v>690</v>
      </c>
      <c r="C138" s="194"/>
      <c r="D138" s="565"/>
      <c r="E138" s="565"/>
      <c r="F138" s="565"/>
      <c r="G138" s="219">
        <f>IF(LEFT(G$129,1)="O",MIN(G$133+G$137,0),0)</f>
        <v>0</v>
      </c>
      <c r="H138" s="219">
        <f>IF(LEFT(H$129,1)="O",MIN(H$133+H$137,0),0)</f>
        <v>0</v>
      </c>
      <c r="I138" s="219">
        <f>IF(LEFT(I$129,1)="O",MIN(I$133+I$137,0),0)</f>
        <v>0</v>
      </c>
      <c r="J138" s="220">
        <f>IF(LEFT(J$129,1)="O",MIN(J$133,0),0)</f>
        <v>0</v>
      </c>
      <c r="K138" s="220">
        <f>IF(LEFT(K$129,1)="O",MIN(K$133,0),0)</f>
        <v>0</v>
      </c>
      <c r="L138" s="220">
        <f>IF(LEFT(L$129,1)="O",MIN(L$133,0),0)</f>
        <v>0</v>
      </c>
      <c r="M138" s="19"/>
    </row>
    <row r="139" spans="1:13" s="8" customFormat="1" ht="10.5" customHeight="1">
      <c r="A139" s="505"/>
      <c r="B139" s="170"/>
      <c r="C139" s="170"/>
      <c r="D139" s="506"/>
      <c r="E139" s="506"/>
      <c r="F139" s="507"/>
      <c r="G139" s="171"/>
      <c r="H139" s="171"/>
      <c r="I139" s="172"/>
      <c r="J139" s="171"/>
      <c r="K139" s="171"/>
      <c r="L139" s="172"/>
      <c r="M139" s="19"/>
    </row>
    <row r="140" spans="1:13" s="8" customFormat="1" ht="15.75" customHeight="1">
      <c r="A140" s="205">
        <v>9</v>
      </c>
      <c r="B140" s="18" t="s">
        <v>691</v>
      </c>
      <c r="C140" s="150"/>
      <c r="D140" s="19" t="s">
        <v>555</v>
      </c>
      <c r="E140" s="19"/>
      <c r="F140" s="20"/>
      <c r="G140" s="19"/>
      <c r="H140" s="19"/>
      <c r="I140" s="20"/>
      <c r="J140" s="21"/>
      <c r="K140" s="21" t="s">
        <v>556</v>
      </c>
      <c r="L140" s="463">
        <f>jahr</f>
        <v>2005</v>
      </c>
      <c r="M140" s="19"/>
    </row>
    <row r="141" spans="1:13" s="8" customFormat="1" ht="12" customHeight="1">
      <c r="A141" s="18"/>
      <c r="B141" s="151" t="s">
        <v>462</v>
      </c>
      <c r="C141" s="152" t="s">
        <v>290</v>
      </c>
      <c r="D141" s="153" t="s">
        <v>291</v>
      </c>
      <c r="E141" s="153" t="s">
        <v>459</v>
      </c>
      <c r="F141" s="153" t="s">
        <v>460</v>
      </c>
      <c r="G141" s="153" t="s">
        <v>458</v>
      </c>
      <c r="H141" s="153" t="s">
        <v>471</v>
      </c>
      <c r="I141" s="153" t="s">
        <v>472</v>
      </c>
      <c r="J141" s="153" t="s">
        <v>473</v>
      </c>
      <c r="K141" s="153" t="s">
        <v>474</v>
      </c>
      <c r="L141" s="153" t="s">
        <v>476</v>
      </c>
      <c r="M141" s="19"/>
    </row>
    <row r="142" spans="1:13" s="207" customFormat="1" ht="12.75">
      <c r="A142" s="67"/>
      <c r="B142" s="321" t="str">
        <f>Vr&amp;"  "</f>
        <v>Xxxxxxxxxxxx Vie  </v>
      </c>
      <c r="C142" s="473" t="s">
        <v>669</v>
      </c>
      <c r="D142" s="617" t="s">
        <v>109</v>
      </c>
      <c r="E142" s="618"/>
      <c r="F142" s="619"/>
      <c r="G142" s="620" t="s">
        <v>109</v>
      </c>
      <c r="H142" s="621"/>
      <c r="I142" s="622"/>
      <c r="J142" s="623" t="s">
        <v>109</v>
      </c>
      <c r="K142" s="624"/>
      <c r="L142" s="625"/>
      <c r="M142" s="19"/>
    </row>
    <row r="143" spans="1:13" s="207" customFormat="1" ht="12.75">
      <c r="A143" s="67"/>
      <c r="B143" s="19"/>
      <c r="C143" s="473" t="s">
        <v>292</v>
      </c>
      <c r="D143" s="626" t="s">
        <v>461</v>
      </c>
      <c r="E143" s="618"/>
      <c r="F143" s="619"/>
      <c r="G143" s="627" t="s">
        <v>293</v>
      </c>
      <c r="H143" s="628"/>
      <c r="I143" s="622"/>
      <c r="J143" s="629" t="s">
        <v>294</v>
      </c>
      <c r="K143" s="629"/>
      <c r="L143" s="625"/>
      <c r="M143" s="19"/>
    </row>
    <row r="144" spans="1:13" s="207" customFormat="1" ht="12.75">
      <c r="A144" s="67"/>
      <c r="B144" s="237"/>
      <c r="C144" s="237"/>
      <c r="D144" s="630" t="s">
        <v>107</v>
      </c>
      <c r="E144" s="630" t="s">
        <v>108</v>
      </c>
      <c r="F144" s="630" t="s">
        <v>110</v>
      </c>
      <c r="G144" s="631" t="s">
        <v>107</v>
      </c>
      <c r="H144" s="631" t="s">
        <v>108</v>
      </c>
      <c r="I144" s="631" t="s">
        <v>110</v>
      </c>
      <c r="J144" s="632" t="s">
        <v>107</v>
      </c>
      <c r="K144" s="632" t="s">
        <v>108</v>
      </c>
      <c r="L144" s="632" t="s">
        <v>110</v>
      </c>
      <c r="M144" s="19"/>
    </row>
    <row r="145" spans="1:13" s="8" customFormat="1" ht="12.75">
      <c r="A145" s="67"/>
      <c r="B145" s="212" t="s">
        <v>416</v>
      </c>
      <c r="C145" s="496"/>
      <c r="D145" s="506"/>
      <c r="E145" s="506"/>
      <c r="F145" s="507"/>
      <c r="G145" s="506"/>
      <c r="H145" s="506"/>
      <c r="I145" s="507"/>
      <c r="J145" s="506"/>
      <c r="K145" s="506"/>
      <c r="L145" s="507"/>
      <c r="M145" s="19"/>
    </row>
    <row r="146" spans="1:13" s="8" customFormat="1" ht="12.75">
      <c r="A146" s="67">
        <v>217</v>
      </c>
      <c r="B146" s="201" t="s">
        <v>374</v>
      </c>
      <c r="C146" s="491"/>
      <c r="D146" s="593">
        <f aca="true" t="shared" si="33" ref="D146:F153">G146+J146</f>
        <v>0</v>
      </c>
      <c r="E146" s="593">
        <f t="shared" si="33"/>
        <v>0</v>
      </c>
      <c r="F146" s="593">
        <f t="shared" si="33"/>
        <v>0</v>
      </c>
      <c r="G146" s="641">
        <f aca="true" t="shared" si="34" ref="G146:L146">G$82+G$87+G$92</f>
        <v>0</v>
      </c>
      <c r="H146" s="641">
        <f t="shared" si="34"/>
        <v>0</v>
      </c>
      <c r="I146" s="641">
        <f t="shared" si="34"/>
        <v>0</v>
      </c>
      <c r="J146" s="642">
        <f t="shared" si="34"/>
        <v>0</v>
      </c>
      <c r="K146" s="642">
        <f t="shared" si="34"/>
        <v>0</v>
      </c>
      <c r="L146" s="642">
        <f t="shared" si="34"/>
        <v>0</v>
      </c>
      <c r="M146" s="19"/>
    </row>
    <row r="147" spans="1:13" s="8" customFormat="1" ht="12.75">
      <c r="A147" s="67">
        <v>218</v>
      </c>
      <c r="B147" s="216" t="s">
        <v>392</v>
      </c>
      <c r="C147" s="522"/>
      <c r="D147" s="645">
        <f t="shared" si="33"/>
        <v>0</v>
      </c>
      <c r="E147" s="645">
        <f t="shared" si="33"/>
        <v>0</v>
      </c>
      <c r="F147" s="645">
        <f t="shared" si="33"/>
        <v>0</v>
      </c>
      <c r="G147" s="646">
        <f aca="true" t="shared" si="35" ref="G147:L147">G$84+G$89+G$101</f>
        <v>0</v>
      </c>
      <c r="H147" s="646">
        <f t="shared" si="35"/>
        <v>0</v>
      </c>
      <c r="I147" s="646">
        <f t="shared" si="35"/>
        <v>0</v>
      </c>
      <c r="J147" s="647">
        <f t="shared" si="35"/>
        <v>0</v>
      </c>
      <c r="K147" s="647">
        <f t="shared" si="35"/>
        <v>0</v>
      </c>
      <c r="L147" s="647">
        <f t="shared" si="35"/>
        <v>0</v>
      </c>
      <c r="M147" s="19"/>
    </row>
    <row r="148" spans="1:13" s="8" customFormat="1" ht="12.75">
      <c r="A148" s="67">
        <v>219</v>
      </c>
      <c r="B148" s="391" t="s">
        <v>393</v>
      </c>
      <c r="C148" s="523"/>
      <c r="D148" s="654">
        <f t="shared" si="33"/>
        <v>0</v>
      </c>
      <c r="E148" s="654">
        <f t="shared" si="33"/>
        <v>0</v>
      </c>
      <c r="F148" s="654">
        <f t="shared" si="33"/>
        <v>0</v>
      </c>
      <c r="G148" s="655">
        <f aca="true" t="shared" si="36" ref="G148:L148">G$146-G$147</f>
        <v>0</v>
      </c>
      <c r="H148" s="655">
        <f t="shared" si="36"/>
        <v>0</v>
      </c>
      <c r="I148" s="655">
        <f t="shared" si="36"/>
        <v>0</v>
      </c>
      <c r="J148" s="656">
        <f t="shared" si="36"/>
        <v>0</v>
      </c>
      <c r="K148" s="656">
        <f t="shared" si="36"/>
        <v>0</v>
      </c>
      <c r="L148" s="656">
        <f t="shared" si="36"/>
        <v>0</v>
      </c>
      <c r="M148" s="19"/>
    </row>
    <row r="149" spans="1:13" s="8" customFormat="1" ht="24">
      <c r="A149" s="67">
        <v>220</v>
      </c>
      <c r="B149" s="521" t="s">
        <v>394</v>
      </c>
      <c r="C149" s="524"/>
      <c r="D149" s="657">
        <f t="shared" si="33"/>
        <v>0</v>
      </c>
      <c r="E149" s="657">
        <f t="shared" si="33"/>
        <v>0</v>
      </c>
      <c r="F149" s="657">
        <f t="shared" si="33"/>
        <v>0</v>
      </c>
      <c r="G149" s="658">
        <f aca="true" t="shared" si="37" ref="G149:L149">IF(LEFT(G$107,1)="O",G$118,0)</f>
        <v>0</v>
      </c>
      <c r="H149" s="658">
        <f t="shared" si="37"/>
        <v>0</v>
      </c>
      <c r="I149" s="658">
        <f t="shared" si="37"/>
        <v>0</v>
      </c>
      <c r="J149" s="659">
        <f t="shared" si="37"/>
        <v>0</v>
      </c>
      <c r="K149" s="659">
        <f t="shared" si="37"/>
        <v>0</v>
      </c>
      <c r="L149" s="659">
        <f t="shared" si="37"/>
        <v>0</v>
      </c>
      <c r="M149" s="19"/>
    </row>
    <row r="150" spans="1:13" s="8" customFormat="1" ht="12.75">
      <c r="A150" s="67">
        <v>221</v>
      </c>
      <c r="B150" s="391" t="s">
        <v>395</v>
      </c>
      <c r="C150" s="525"/>
      <c r="D150" s="660">
        <f t="shared" si="33"/>
        <v>0</v>
      </c>
      <c r="E150" s="660">
        <f t="shared" si="33"/>
        <v>0</v>
      </c>
      <c r="F150" s="660">
        <f t="shared" si="33"/>
        <v>0</v>
      </c>
      <c r="G150" s="661">
        <f aca="true" t="shared" si="38" ref="G150:L150">G$148-G$149</f>
        <v>0</v>
      </c>
      <c r="H150" s="661">
        <f t="shared" si="38"/>
        <v>0</v>
      </c>
      <c r="I150" s="661">
        <f t="shared" si="38"/>
        <v>0</v>
      </c>
      <c r="J150" s="662">
        <f t="shared" si="38"/>
        <v>0</v>
      </c>
      <c r="K150" s="662">
        <f t="shared" si="38"/>
        <v>0</v>
      </c>
      <c r="L150" s="662">
        <f t="shared" si="38"/>
        <v>0</v>
      </c>
      <c r="M150" s="19"/>
    </row>
    <row r="151" spans="1:13" s="8" customFormat="1" ht="12.75">
      <c r="A151" s="67">
        <v>222</v>
      </c>
      <c r="B151" s="200" t="s">
        <v>396</v>
      </c>
      <c r="C151" s="493"/>
      <c r="D151" s="663">
        <f t="shared" si="33"/>
        <v>0</v>
      </c>
      <c r="E151" s="663">
        <f t="shared" si="33"/>
        <v>0</v>
      </c>
      <c r="F151" s="663">
        <f t="shared" si="33"/>
        <v>0</v>
      </c>
      <c r="G151" s="664">
        <f>IF(AND(LEFT(G$107,1)="O",LEFT(G$24,1)="N"),G$121,0)</f>
        <v>0</v>
      </c>
      <c r="H151" s="664">
        <f>IF(AND(LEFT(H$107,1)="O",LEFT(H$24,1)="N"),H$121,0)</f>
        <v>0</v>
      </c>
      <c r="I151" s="664">
        <f>IF(AND(LEFT(I$107,1)="O",LEFT(I$24,1)="N"),I$121,0)</f>
        <v>0</v>
      </c>
      <c r="J151" s="665"/>
      <c r="K151" s="665"/>
      <c r="L151" s="665"/>
      <c r="M151" s="19"/>
    </row>
    <row r="152" spans="1:13" s="8" customFormat="1" ht="24">
      <c r="A152" s="67">
        <v>223</v>
      </c>
      <c r="B152" s="521" t="s">
        <v>397</v>
      </c>
      <c r="C152" s="524"/>
      <c r="D152" s="663">
        <f t="shared" si="33"/>
        <v>0</v>
      </c>
      <c r="E152" s="663">
        <f t="shared" si="33"/>
        <v>0</v>
      </c>
      <c r="F152" s="663">
        <f t="shared" si="33"/>
        <v>0</v>
      </c>
      <c r="G152" s="664">
        <f aca="true" t="shared" si="39" ref="G152:L152">IF(LEFT(G$107,1)="O",G$124,0)+IF(LEFT(G$129,1)="O",G$132,0)</f>
        <v>0</v>
      </c>
      <c r="H152" s="664">
        <f t="shared" si="39"/>
        <v>0</v>
      </c>
      <c r="I152" s="664">
        <f t="shared" si="39"/>
        <v>0</v>
      </c>
      <c r="J152" s="666">
        <f t="shared" si="39"/>
        <v>0</v>
      </c>
      <c r="K152" s="666">
        <f t="shared" si="39"/>
        <v>0</v>
      </c>
      <c r="L152" s="666">
        <f t="shared" si="39"/>
        <v>0</v>
      </c>
      <c r="M152" s="19"/>
    </row>
    <row r="153" spans="1:13" s="8" customFormat="1" ht="12.75">
      <c r="A153" s="67">
        <v>224</v>
      </c>
      <c r="B153" s="350" t="s">
        <v>398</v>
      </c>
      <c r="C153" s="526"/>
      <c r="D153" s="667">
        <f t="shared" si="33"/>
        <v>0</v>
      </c>
      <c r="E153" s="667">
        <f t="shared" si="33"/>
        <v>0</v>
      </c>
      <c r="F153" s="667">
        <f t="shared" si="33"/>
        <v>0</v>
      </c>
      <c r="G153" s="668">
        <f>G$150-G$151+G$152</f>
        <v>0</v>
      </c>
      <c r="H153" s="668">
        <f>H$150-H$151+H$152</f>
        <v>0</v>
      </c>
      <c r="I153" s="668">
        <f>I$150-I$151+I$152</f>
        <v>0</v>
      </c>
      <c r="J153" s="669">
        <f>J$150+J$152</f>
        <v>0</v>
      </c>
      <c r="K153" s="669">
        <f>K$150+K$152</f>
        <v>0</v>
      </c>
      <c r="L153" s="669">
        <f>L$150+L$152</f>
        <v>0</v>
      </c>
      <c r="M153" s="19"/>
    </row>
    <row r="154" spans="1:13" s="8" customFormat="1" ht="12.75">
      <c r="A154" s="67"/>
      <c r="B154" s="345"/>
      <c r="C154" s="474"/>
      <c r="D154" s="506"/>
      <c r="E154" s="506"/>
      <c r="F154" s="507"/>
      <c r="G154" s="506"/>
      <c r="H154" s="506"/>
      <c r="I154" s="507"/>
      <c r="J154" s="506"/>
      <c r="K154" s="506"/>
      <c r="L154" s="507"/>
      <c r="M154" s="19"/>
    </row>
    <row r="155" spans="1:13" s="8" customFormat="1" ht="24">
      <c r="A155" s="67">
        <v>225</v>
      </c>
      <c r="B155" s="194" t="s">
        <v>399</v>
      </c>
      <c r="C155" s="527" t="s">
        <v>515</v>
      </c>
      <c r="D155" s="670" t="str">
        <f>IF(ABS('CR'!$F$37-(G155+J155))&lt;2,"","? ")&amp;FIXED('CR'!$F$37,0,FALSE)</f>
        <v>0</v>
      </c>
      <c r="E155" s="670" t="str">
        <f>IF(ABS('CR'!$G$37-(H155+K155))&lt;2,"","? ")&amp;FIXED('CR'!$G$37,0,FALSE)</f>
        <v>0</v>
      </c>
      <c r="F155" s="649">
        <f>I155+L155</f>
        <v>0</v>
      </c>
      <c r="G155" s="671">
        <f>ROUND(IF(LEFT(G$107,1)="O",IF(LEFT(G$24,1)="O",G$80*G$150,G$126),0),0)</f>
        <v>0</v>
      </c>
      <c r="H155" s="671">
        <f>ROUND(IF(LEFT(H$107,1)="O",IF(LEFT(H$24,1)="O",H$80*H$150,H$126),0),0)</f>
        <v>0</v>
      </c>
      <c r="I155" s="671">
        <f>ROUND(IF(LEFT(I$107,1)="O",IF(LEFT(I$24,1)="O",I$80*I$150,I$126),0),0)</f>
        <v>0</v>
      </c>
      <c r="J155" s="60"/>
      <c r="K155" s="60"/>
      <c r="L155" s="60"/>
      <c r="M155" s="19"/>
    </row>
    <row r="156" spans="1:13" s="8" customFormat="1" ht="12.75">
      <c r="A156" s="67">
        <v>226</v>
      </c>
      <c r="B156" s="243" t="s">
        <v>692</v>
      </c>
      <c r="C156" s="528"/>
      <c r="D156" s="506"/>
      <c r="E156" s="506"/>
      <c r="F156" s="507"/>
      <c r="G156" s="672" t="str">
        <f>IF(LEFT(G$129,1)="O","C.",IF(LEFT(G$24,1)="O","B.","A."))</f>
        <v>A.</v>
      </c>
      <c r="H156" s="673" t="str">
        <f>IF(LEFT(H$129,1)="O","C.",IF(LEFT(H$24,1)="O","B.","A."))</f>
        <v>A.</v>
      </c>
      <c r="I156" s="673" t="str">
        <f>IF(LEFT(I$129,1)="O","C.",IF(LEFT(I$24,1)="O","B.","A."))</f>
        <v>A.</v>
      </c>
      <c r="J156" s="674" t="s">
        <v>467</v>
      </c>
      <c r="K156" s="674" t="s">
        <v>467</v>
      </c>
      <c r="L156" s="675" t="s">
        <v>467</v>
      </c>
      <c r="M156" s="19"/>
    </row>
    <row r="157" spans="1:13" s="8" customFormat="1" ht="12.75">
      <c r="A157" s="67"/>
      <c r="B157" s="204" t="s">
        <v>693</v>
      </c>
      <c r="C157" s="503"/>
      <c r="D157" s="506"/>
      <c r="E157" s="506"/>
      <c r="F157" s="507"/>
      <c r="G157" s="506"/>
      <c r="H157" s="506"/>
      <c r="I157" s="507"/>
      <c r="J157" s="506"/>
      <c r="K157" s="506"/>
      <c r="L157" s="507"/>
      <c r="M157" s="19"/>
    </row>
    <row r="158" spans="1:13" s="8" customFormat="1" ht="12.75">
      <c r="A158" s="67"/>
      <c r="B158" s="204" t="s">
        <v>400</v>
      </c>
      <c r="C158" s="503"/>
      <c r="D158" s="506"/>
      <c r="E158" s="506"/>
      <c r="F158" s="507"/>
      <c r="G158" s="506"/>
      <c r="H158" s="506"/>
      <c r="I158" s="507"/>
      <c r="J158" s="506"/>
      <c r="K158" s="506"/>
      <c r="L158" s="507"/>
      <c r="M158" s="19"/>
    </row>
    <row r="159" spans="1:13" s="8" customFormat="1" ht="12.75">
      <c r="A159" s="67"/>
      <c r="B159" s="392" t="s">
        <v>402</v>
      </c>
      <c r="C159" s="503"/>
      <c r="D159" s="506"/>
      <c r="E159" s="506"/>
      <c r="F159" s="507"/>
      <c r="G159" s="368"/>
      <c r="H159" s="506"/>
      <c r="I159" s="507"/>
      <c r="J159" s="506"/>
      <c r="K159" s="506"/>
      <c r="L159" s="507"/>
      <c r="M159" s="19"/>
    </row>
    <row r="160" spans="1:13" s="8" customFormat="1" ht="12.75">
      <c r="A160" s="67"/>
      <c r="B160" s="204" t="s">
        <v>694</v>
      </c>
      <c r="C160" s="503"/>
      <c r="D160" s="506"/>
      <c r="E160" s="506"/>
      <c r="F160" s="507"/>
      <c r="G160" s="368"/>
      <c r="H160" s="506"/>
      <c r="I160" s="507"/>
      <c r="J160" s="506"/>
      <c r="K160" s="506"/>
      <c r="L160" s="507"/>
      <c r="M160" s="19"/>
    </row>
    <row r="161" spans="1:13" s="8" customFormat="1" ht="12.75">
      <c r="A161" s="67"/>
      <c r="B161" s="392" t="s">
        <v>403</v>
      </c>
      <c r="C161" s="503"/>
      <c r="D161" s="506"/>
      <c r="E161" s="506"/>
      <c r="F161" s="507"/>
      <c r="G161" s="368"/>
      <c r="H161" s="506"/>
      <c r="I161" s="507"/>
      <c r="J161" s="506"/>
      <c r="K161" s="506"/>
      <c r="L161" s="507"/>
      <c r="M161" s="19"/>
    </row>
    <row r="162" spans="1:13" s="8" customFormat="1" ht="12.75">
      <c r="A162" s="67"/>
      <c r="B162" s="242"/>
      <c r="C162" s="474"/>
      <c r="D162" s="506"/>
      <c r="E162" s="506"/>
      <c r="F162" s="507"/>
      <c r="G162" s="368"/>
      <c r="H162" s="506"/>
      <c r="I162" s="507"/>
      <c r="J162" s="506"/>
      <c r="K162" s="506"/>
      <c r="L162" s="507"/>
      <c r="M162" s="19"/>
    </row>
    <row r="163" spans="1:13" s="8" customFormat="1" ht="24">
      <c r="A163" s="67">
        <v>227</v>
      </c>
      <c r="B163" s="350" t="s">
        <v>695</v>
      </c>
      <c r="C163" s="527" t="s">
        <v>516</v>
      </c>
      <c r="D163" s="670" t="str">
        <f>IF(ABS('CR'!$F$86-(G163+J163))&lt;2,"","? ")&amp;FIXED('CR'!$F$86,0,FALSE)</f>
        <v>0</v>
      </c>
      <c r="E163" s="670" t="str">
        <f>IF(ABS('CR'!$G$86-(H163+K163))&lt;2,"","? ")&amp;FIXED('CR'!$G$86,0,FALSE)</f>
        <v>0</v>
      </c>
      <c r="F163" s="649">
        <f>I163+L163</f>
        <v>0</v>
      </c>
      <c r="G163" s="676">
        <f aca="true" t="shared" si="40" ref="G163:L163">G$153-G$155</f>
        <v>0</v>
      </c>
      <c r="H163" s="650">
        <f t="shared" si="40"/>
        <v>0</v>
      </c>
      <c r="I163" s="650">
        <f t="shared" si="40"/>
        <v>0</v>
      </c>
      <c r="J163" s="676">
        <f t="shared" si="40"/>
        <v>0</v>
      </c>
      <c r="K163" s="651">
        <f t="shared" si="40"/>
        <v>0</v>
      </c>
      <c r="L163" s="651">
        <f t="shared" si="40"/>
        <v>0</v>
      </c>
      <c r="M163" s="19"/>
    </row>
    <row r="164" spans="1:13" s="8" customFormat="1" ht="12.75">
      <c r="A164" s="67"/>
      <c r="B164" s="204" t="s">
        <v>696</v>
      </c>
      <c r="C164" s="503"/>
      <c r="D164" s="506"/>
      <c r="E164" s="506"/>
      <c r="F164" s="507"/>
      <c r="G164" s="506"/>
      <c r="H164" s="506"/>
      <c r="I164" s="507"/>
      <c r="J164" s="506"/>
      <c r="K164" s="506"/>
      <c r="L164" s="507"/>
      <c r="M164" s="19"/>
    </row>
    <row r="165" spans="1:13" s="8" customFormat="1" ht="12.75">
      <c r="A165" s="67"/>
      <c r="B165" s="392" t="s">
        <v>404</v>
      </c>
      <c r="C165" s="503"/>
      <c r="D165" s="506"/>
      <c r="E165" s="506"/>
      <c r="F165" s="507"/>
      <c r="G165" s="506"/>
      <c r="H165" s="506"/>
      <c r="I165" s="507"/>
      <c r="J165" s="506"/>
      <c r="K165" s="506"/>
      <c r="L165" s="507"/>
      <c r="M165" s="19"/>
    </row>
    <row r="166" spans="1:13" s="8" customFormat="1" ht="12.75">
      <c r="A166" s="67"/>
      <c r="B166" s="392" t="s">
        <v>405</v>
      </c>
      <c r="C166" s="503"/>
      <c r="D166" s="506"/>
      <c r="E166" s="506"/>
      <c r="F166" s="507"/>
      <c r="G166" s="506"/>
      <c r="H166" s="506"/>
      <c r="I166" s="507"/>
      <c r="J166" s="506"/>
      <c r="K166" s="506"/>
      <c r="L166" s="507"/>
      <c r="M166" s="19"/>
    </row>
    <row r="167" spans="1:13" s="8" customFormat="1" ht="12.75">
      <c r="A167" s="67"/>
      <c r="B167" s="330"/>
      <c r="C167" s="474"/>
      <c r="D167" s="506"/>
      <c r="E167" s="506"/>
      <c r="F167" s="507"/>
      <c r="G167" s="506"/>
      <c r="H167" s="506"/>
      <c r="I167" s="507"/>
      <c r="J167" s="506"/>
      <c r="K167" s="506"/>
      <c r="L167" s="507"/>
      <c r="M167" s="19"/>
    </row>
    <row r="168" spans="1:13" s="8" customFormat="1" ht="24">
      <c r="A168" s="67">
        <v>228</v>
      </c>
      <c r="B168" s="351" t="s">
        <v>697</v>
      </c>
      <c r="C168" s="529"/>
      <c r="D168" s="608">
        <f aca="true" t="shared" si="41" ref="D168:F169">G168+J168</f>
        <v>0</v>
      </c>
      <c r="E168" s="608">
        <f t="shared" si="41"/>
        <v>0</v>
      </c>
      <c r="F168" s="608">
        <f t="shared" si="41"/>
        <v>0</v>
      </c>
      <c r="G168" s="677">
        <f aca="true" t="shared" si="42" ref="G168:L168">G$147+G$149-G$152+G$155</f>
        <v>0</v>
      </c>
      <c r="H168" s="678">
        <f t="shared" si="42"/>
        <v>0</v>
      </c>
      <c r="I168" s="678">
        <f t="shared" si="42"/>
        <v>0</v>
      </c>
      <c r="J168" s="666">
        <f t="shared" si="42"/>
        <v>0</v>
      </c>
      <c r="K168" s="666">
        <f t="shared" si="42"/>
        <v>0</v>
      </c>
      <c r="L168" s="666">
        <f t="shared" si="42"/>
        <v>0</v>
      </c>
      <c r="M168" s="19"/>
    </row>
    <row r="169" spans="1:13" s="8" customFormat="1" ht="12.75">
      <c r="A169" s="67">
        <v>229</v>
      </c>
      <c r="B169" s="240" t="s">
        <v>406</v>
      </c>
      <c r="C169" s="493"/>
      <c r="D169" s="663">
        <f t="shared" si="41"/>
        <v>0</v>
      </c>
      <c r="E169" s="663">
        <f t="shared" si="41"/>
        <v>0</v>
      </c>
      <c r="F169" s="663">
        <f t="shared" si="41"/>
        <v>0</v>
      </c>
      <c r="G169" s="679">
        <f aca="true" t="shared" si="43" ref="G169:L169">G$146</f>
        <v>0</v>
      </c>
      <c r="H169" s="664">
        <f t="shared" si="43"/>
        <v>0</v>
      </c>
      <c r="I169" s="664">
        <f t="shared" si="43"/>
        <v>0</v>
      </c>
      <c r="J169" s="680">
        <f t="shared" si="43"/>
        <v>0</v>
      </c>
      <c r="K169" s="680">
        <f t="shared" si="43"/>
        <v>0</v>
      </c>
      <c r="L169" s="680">
        <f t="shared" si="43"/>
        <v>0</v>
      </c>
      <c r="M169" s="19"/>
    </row>
    <row r="170" spans="1:13" s="8" customFormat="1" ht="24">
      <c r="A170" s="67">
        <v>230</v>
      </c>
      <c r="B170" s="194" t="s">
        <v>407</v>
      </c>
      <c r="C170" s="526"/>
      <c r="D170" s="681">
        <f aca="true" t="shared" si="44" ref="D170:L170">IF(D$169&gt;0,D$168/D$169,0)</f>
        <v>0</v>
      </c>
      <c r="E170" s="681">
        <f t="shared" si="44"/>
        <v>0</v>
      </c>
      <c r="F170" s="681">
        <f t="shared" si="44"/>
        <v>0</v>
      </c>
      <c r="G170" s="682">
        <f t="shared" si="44"/>
        <v>0</v>
      </c>
      <c r="H170" s="682">
        <f t="shared" si="44"/>
        <v>0</v>
      </c>
      <c r="I170" s="682">
        <f t="shared" si="44"/>
        <v>0</v>
      </c>
      <c r="J170" s="683">
        <f t="shared" si="44"/>
        <v>0</v>
      </c>
      <c r="K170" s="683">
        <f t="shared" si="44"/>
        <v>0</v>
      </c>
      <c r="L170" s="683">
        <f t="shared" si="44"/>
        <v>0</v>
      </c>
      <c r="M170" s="19"/>
    </row>
    <row r="171" spans="1:13" s="8" customFormat="1" ht="12.75">
      <c r="A171" s="67"/>
      <c r="B171" s="330"/>
      <c r="C171" s="474"/>
      <c r="D171" s="506"/>
      <c r="E171" s="506"/>
      <c r="F171" s="507"/>
      <c r="G171" s="506"/>
      <c r="H171" s="506"/>
      <c r="I171" s="507"/>
      <c r="J171" s="506"/>
      <c r="K171" s="506"/>
      <c r="L171" s="507"/>
      <c r="M171" s="19"/>
    </row>
    <row r="172" spans="1:13" s="8" customFormat="1" ht="12.75">
      <c r="A172" s="67">
        <v>231</v>
      </c>
      <c r="B172" s="351" t="s">
        <v>698</v>
      </c>
      <c r="C172" s="491"/>
      <c r="D172" s="608">
        <f aca="true" t="shared" si="45" ref="D172:F174">G172+J172</f>
        <v>0</v>
      </c>
      <c r="E172" s="608">
        <f t="shared" si="45"/>
        <v>0</v>
      </c>
      <c r="F172" s="608">
        <f t="shared" si="45"/>
        <v>0</v>
      </c>
      <c r="G172" s="39"/>
      <c r="H172" s="39"/>
      <c r="I172" s="39"/>
      <c r="J172" s="41"/>
      <c r="K172" s="41"/>
      <c r="L172" s="41"/>
      <c r="M172" s="19"/>
    </row>
    <row r="173" spans="1:13" s="8" customFormat="1" ht="12.75">
      <c r="A173" s="67">
        <v>232</v>
      </c>
      <c r="B173" s="351" t="s">
        <v>699</v>
      </c>
      <c r="C173" s="493"/>
      <c r="D173" s="663">
        <f t="shared" si="45"/>
        <v>0</v>
      </c>
      <c r="E173" s="663">
        <f t="shared" si="45"/>
        <v>0</v>
      </c>
      <c r="F173" s="663">
        <f t="shared" si="45"/>
        <v>0</v>
      </c>
      <c r="G173" s="664">
        <f aca="true" t="shared" si="46" ref="G173:L173">G$43</f>
        <v>0</v>
      </c>
      <c r="H173" s="664">
        <f t="shared" si="46"/>
        <v>0</v>
      </c>
      <c r="I173" s="664">
        <f t="shared" si="46"/>
        <v>0</v>
      </c>
      <c r="J173" s="680">
        <f t="shared" si="46"/>
        <v>0</v>
      </c>
      <c r="K173" s="680">
        <f t="shared" si="46"/>
        <v>0</v>
      </c>
      <c r="L173" s="680">
        <f t="shared" si="46"/>
        <v>0</v>
      </c>
      <c r="M173" s="19"/>
    </row>
    <row r="174" spans="1:13" s="8" customFormat="1" ht="12.75">
      <c r="A174" s="67">
        <v>233</v>
      </c>
      <c r="B174" s="351" t="s">
        <v>700</v>
      </c>
      <c r="C174" s="493"/>
      <c r="D174" s="663">
        <f t="shared" si="45"/>
        <v>0</v>
      </c>
      <c r="E174" s="663">
        <f t="shared" si="45"/>
        <v>0</v>
      </c>
      <c r="F174" s="663">
        <f t="shared" si="45"/>
        <v>0</v>
      </c>
      <c r="G174" s="664">
        <f aca="true" t="shared" si="47" ref="G174:L174">G$69</f>
        <v>0</v>
      </c>
      <c r="H174" s="664">
        <f t="shared" si="47"/>
        <v>0</v>
      </c>
      <c r="I174" s="664">
        <f t="shared" si="47"/>
        <v>0</v>
      </c>
      <c r="J174" s="680">
        <f t="shared" si="47"/>
        <v>0</v>
      </c>
      <c r="K174" s="680">
        <f t="shared" si="47"/>
        <v>0</v>
      </c>
      <c r="L174" s="680">
        <f t="shared" si="47"/>
        <v>0</v>
      </c>
      <c r="M174" s="19"/>
    </row>
    <row r="175" spans="1:13" s="8" customFormat="1" ht="12.75">
      <c r="A175" s="67">
        <v>234</v>
      </c>
      <c r="B175" s="230" t="s">
        <v>408</v>
      </c>
      <c r="C175" s="530" t="s">
        <v>517</v>
      </c>
      <c r="D175" s="684">
        <f>'CR'!$F$8</f>
        <v>0</v>
      </c>
      <c r="E175" s="684">
        <f>'CR'!$G$8</f>
        <v>0</v>
      </c>
      <c r="F175" s="657">
        <f>I175+L175</f>
        <v>0</v>
      </c>
      <c r="G175" s="658">
        <f aca="true" t="shared" si="48" ref="G175:L175">SUM(G$172:G$174)</f>
        <v>0</v>
      </c>
      <c r="H175" s="658">
        <f t="shared" si="48"/>
        <v>0</v>
      </c>
      <c r="I175" s="658">
        <f t="shared" si="48"/>
        <v>0</v>
      </c>
      <c r="J175" s="659">
        <f t="shared" si="48"/>
        <v>0</v>
      </c>
      <c r="K175" s="659">
        <f t="shared" si="48"/>
        <v>0</v>
      </c>
      <c r="L175" s="659">
        <f t="shared" si="48"/>
        <v>0</v>
      </c>
      <c r="M175" s="19"/>
    </row>
    <row r="176" spans="1:13" s="8" customFormat="1" ht="24">
      <c r="A176" s="67">
        <v>235</v>
      </c>
      <c r="B176" s="194" t="s">
        <v>409</v>
      </c>
      <c r="C176" s="526"/>
      <c r="D176" s="681">
        <f>IF(ISNUMBER(VALUE(D$175)),IF(VALUE(D$175)&gt;0,D$168/VALUE(D$175),0),0)</f>
        <v>0</v>
      </c>
      <c r="E176" s="681">
        <f>IF(ISNUMBER(VALUE(E$175)),IF(VALUE(E$175)&gt;0,E$168/VALUE(E$175),0),0)</f>
        <v>0</v>
      </c>
      <c r="F176" s="681">
        <f aca="true" t="shared" si="49" ref="F176:L176">IF(F$175&gt;0,F$168/F$175,0)</f>
        <v>0</v>
      </c>
      <c r="G176" s="685">
        <f t="shared" si="49"/>
        <v>0</v>
      </c>
      <c r="H176" s="685">
        <f t="shared" si="49"/>
        <v>0</v>
      </c>
      <c r="I176" s="685">
        <f t="shared" si="49"/>
        <v>0</v>
      </c>
      <c r="J176" s="686">
        <f t="shared" si="49"/>
        <v>0</v>
      </c>
      <c r="K176" s="686">
        <f t="shared" si="49"/>
        <v>0</v>
      </c>
      <c r="L176" s="686">
        <f t="shared" si="49"/>
        <v>0</v>
      </c>
      <c r="M176" s="19"/>
    </row>
    <row r="177" spans="1:13" s="8" customFormat="1" ht="36">
      <c r="A177" s="67">
        <v>236</v>
      </c>
      <c r="B177" s="230" t="s">
        <v>410</v>
      </c>
      <c r="C177" s="531" t="s">
        <v>468</v>
      </c>
      <c r="D177" s="687" t="str">
        <f>IF(ABS((BILAN!$F$59+BILAN!$F$60+BILAN!$F$62+BILAN!$F$64+BILAN!$F$66+BILAN!$F$67)-(G177+J177))&lt;2,"","? ")&amp;FIXED(BILAN!$F$59+BILAN!$F$60+BILAN!$F$62+BILAN!$F$64+BILAN!$F$66+BILAN!$F$67,0,FALSE)</f>
        <v>0</v>
      </c>
      <c r="E177" s="687" t="str">
        <f>IF(ABS((BILAN!$G$59+BILAN!$G$60+BILAN!$G$62+BILAN!$G$64+BILAN!$G$66+BILAN!$G$67)-(H177+K177))&lt;2,"","? ")&amp;FIXED(BILAN!$G$59+BILAN!$G$60+BILAN!$G$62+BILAN!$G$64+BILAN!$G$66+BILAN!$G$67,0,FALSE)</f>
        <v>0</v>
      </c>
      <c r="F177" s="657">
        <f>I177+L177</f>
        <v>0</v>
      </c>
      <c r="G177" s="716"/>
      <c r="H177" s="716"/>
      <c r="I177" s="716"/>
      <c r="J177" s="717"/>
      <c r="K177" s="717"/>
      <c r="L177" s="717"/>
      <c r="M177" s="19"/>
    </row>
    <row r="178" spans="1:13" s="8" customFormat="1" ht="24">
      <c r="A178" s="67">
        <v>237</v>
      </c>
      <c r="B178" s="194" t="s">
        <v>411</v>
      </c>
      <c r="C178" s="526"/>
      <c r="D178" s="688">
        <f>IF(AND(ISNUMBER(VALUE(D$177)),ISNUMBER(VALUE(D$155))),IF(VALUE(D$177)&gt;0,VALUE(D$155)/VALUE(D$177),0),0)</f>
        <v>0</v>
      </c>
      <c r="E178" s="688" t="e">
        <f>IF(AND(ISNUMBER(VALUE(E$177)),ISNUMBER(VALUE(E$155))),IF(E$177&gt;0,E$155/E$177,0),0)</f>
        <v>#DIV/0!</v>
      </c>
      <c r="F178" s="688">
        <f aca="true" t="shared" si="50" ref="F178:L178">IF(F$177&gt;0,F$155/F$177,0)</f>
        <v>0</v>
      </c>
      <c r="G178" s="689">
        <f t="shared" si="50"/>
        <v>0</v>
      </c>
      <c r="H178" s="689">
        <f t="shared" si="50"/>
        <v>0</v>
      </c>
      <c r="I178" s="689">
        <f t="shared" si="50"/>
        <v>0</v>
      </c>
      <c r="J178" s="690">
        <f t="shared" si="50"/>
        <v>0</v>
      </c>
      <c r="K178" s="690">
        <f t="shared" si="50"/>
        <v>0</v>
      </c>
      <c r="L178" s="690">
        <f t="shared" si="50"/>
        <v>0</v>
      </c>
      <c r="M178" s="19"/>
    </row>
    <row r="179" spans="1:13" s="8" customFormat="1" ht="12.75">
      <c r="A179" s="67"/>
      <c r="B179" s="703">
        <f>IF(AND(ABS('CR'!$F$8-($G$175+$J$175))&lt;5,ABS('CR'!$G$8-($H$175+$K$175))&lt;5),"","MESSAGE conc. pos. 234:  Veuillez justifier la différence entre CR pos. 3 et ANALYSE TECHNIQUE Pos. 234 séparément, pour l'année d'exercice ainsi que pour l'exercice précédent. Merci.")</f>
      </c>
      <c r="C179" s="474"/>
      <c r="D179" s="506"/>
      <c r="E179" s="506"/>
      <c r="F179" s="507"/>
      <c r="G179" s="506"/>
      <c r="H179" s="506"/>
      <c r="I179" s="507"/>
      <c r="J179" s="506"/>
      <c r="K179" s="506"/>
      <c r="L179" s="507"/>
      <c r="M179" s="19"/>
    </row>
    <row r="180" spans="1:13" s="8" customFormat="1" ht="15.75" customHeight="1">
      <c r="A180" s="205">
        <v>10</v>
      </c>
      <c r="B180" s="18" t="s">
        <v>104</v>
      </c>
      <c r="C180" s="150"/>
      <c r="D180" s="368" t="s">
        <v>555</v>
      </c>
      <c r="E180" s="368"/>
      <c r="F180" s="368"/>
      <c r="G180" s="368"/>
      <c r="H180" s="368"/>
      <c r="I180" s="368"/>
      <c r="J180" s="614"/>
      <c r="K180" s="614" t="s">
        <v>556</v>
      </c>
      <c r="L180" s="615">
        <f>jahr</f>
        <v>2005</v>
      </c>
      <c r="M180" s="19"/>
    </row>
    <row r="181" spans="1:13" s="8" customFormat="1" ht="12" customHeight="1">
      <c r="A181" s="18"/>
      <c r="B181" s="151" t="s">
        <v>462</v>
      </c>
      <c r="C181" s="152" t="s">
        <v>290</v>
      </c>
      <c r="D181" s="616" t="s">
        <v>291</v>
      </c>
      <c r="E181" s="616" t="s">
        <v>459</v>
      </c>
      <c r="F181" s="616" t="s">
        <v>460</v>
      </c>
      <c r="G181" s="616" t="s">
        <v>458</v>
      </c>
      <c r="H181" s="616" t="s">
        <v>471</v>
      </c>
      <c r="I181" s="616" t="s">
        <v>472</v>
      </c>
      <c r="J181" s="616" t="s">
        <v>473</v>
      </c>
      <c r="K181" s="616" t="s">
        <v>474</v>
      </c>
      <c r="L181" s="616" t="s">
        <v>476</v>
      </c>
      <c r="M181" s="19"/>
    </row>
    <row r="182" spans="1:13" s="207" customFormat="1" ht="12.75">
      <c r="A182" s="67"/>
      <c r="B182" s="321" t="str">
        <f>Vr&amp;"  "</f>
        <v>Xxxxxxxxxxxx Vie  </v>
      </c>
      <c r="C182" s="473" t="s">
        <v>669</v>
      </c>
      <c r="D182" s="617" t="s">
        <v>109</v>
      </c>
      <c r="E182" s="618"/>
      <c r="F182" s="619"/>
      <c r="G182" s="620" t="s">
        <v>109</v>
      </c>
      <c r="H182" s="621"/>
      <c r="I182" s="622"/>
      <c r="J182" s="623" t="s">
        <v>109</v>
      </c>
      <c r="K182" s="624"/>
      <c r="L182" s="625"/>
      <c r="M182" s="19"/>
    </row>
    <row r="183" spans="1:13" s="207" customFormat="1" ht="12.75">
      <c r="A183" s="67"/>
      <c r="B183" s="19"/>
      <c r="C183" s="473" t="s">
        <v>292</v>
      </c>
      <c r="D183" s="626" t="s">
        <v>461</v>
      </c>
      <c r="E183" s="618"/>
      <c r="F183" s="619"/>
      <c r="G183" s="627" t="s">
        <v>293</v>
      </c>
      <c r="H183" s="628"/>
      <c r="I183" s="622"/>
      <c r="J183" s="629" t="s">
        <v>294</v>
      </c>
      <c r="K183" s="629"/>
      <c r="L183" s="625"/>
      <c r="M183" s="19"/>
    </row>
    <row r="184" spans="1:13" s="207" customFormat="1" ht="12.75">
      <c r="A184" s="67"/>
      <c r="B184" s="245"/>
      <c r="C184" s="237"/>
      <c r="D184" s="630" t="s">
        <v>107</v>
      </c>
      <c r="E184" s="630" t="s">
        <v>108</v>
      </c>
      <c r="F184" s="630" t="s">
        <v>110</v>
      </c>
      <c r="G184" s="631" t="s">
        <v>107</v>
      </c>
      <c r="H184" s="631" t="s">
        <v>108</v>
      </c>
      <c r="I184" s="631" t="s">
        <v>110</v>
      </c>
      <c r="J184" s="632" t="s">
        <v>107</v>
      </c>
      <c r="K184" s="632" t="s">
        <v>108</v>
      </c>
      <c r="L184" s="632" t="s">
        <v>110</v>
      </c>
      <c r="M184" s="19"/>
    </row>
    <row r="185" spans="1:13" s="8" customFormat="1" ht="12.75">
      <c r="A185" s="67"/>
      <c r="B185" s="212" t="s">
        <v>412</v>
      </c>
      <c r="C185" s="212"/>
      <c r="D185" s="506"/>
      <c r="E185" s="506"/>
      <c r="F185" s="507"/>
      <c r="G185" s="506"/>
      <c r="H185" s="506"/>
      <c r="I185" s="507"/>
      <c r="J185" s="506"/>
      <c r="K185" s="506"/>
      <c r="L185" s="507"/>
      <c r="M185" s="19"/>
    </row>
    <row r="186" spans="1:13" s="8" customFormat="1" ht="12.75">
      <c r="A186" s="67">
        <v>238</v>
      </c>
      <c r="B186" s="201" t="s">
        <v>413</v>
      </c>
      <c r="C186" s="475"/>
      <c r="D186" s="593">
        <f>G186+J186</f>
        <v>0</v>
      </c>
      <c r="E186" s="593">
        <f>H186+K186</f>
        <v>0</v>
      </c>
      <c r="F186" s="605"/>
      <c r="G186" s="641">
        <f>H194</f>
        <v>0</v>
      </c>
      <c r="H186" s="39"/>
      <c r="I186" s="605"/>
      <c r="J186" s="642">
        <f>K194</f>
        <v>0</v>
      </c>
      <c r="K186" s="41"/>
      <c r="L186" s="605"/>
      <c r="M186" s="19"/>
    </row>
    <row r="187" spans="1:13" s="8" customFormat="1" ht="12.75">
      <c r="A187" s="67">
        <v>239</v>
      </c>
      <c r="B187" s="393" t="s">
        <v>414</v>
      </c>
      <c r="C187" s="489"/>
      <c r="D187" s="704">
        <f>IF(G187+J187=0,0,"? ")</f>
        <v>0</v>
      </c>
      <c r="E187" s="704">
        <f>IF(H187+K187=0,0,"? ")</f>
        <v>0</v>
      </c>
      <c r="F187" s="691"/>
      <c r="G187" s="718"/>
      <c r="H187" s="718"/>
      <c r="I187" s="691"/>
      <c r="J187" s="246"/>
      <c r="K187" s="246"/>
      <c r="L187" s="691"/>
      <c r="M187" s="19"/>
    </row>
    <row r="188" spans="1:13" s="8" customFormat="1" ht="12.75">
      <c r="A188" s="175"/>
      <c r="B188" s="345"/>
      <c r="C188" s="474"/>
      <c r="D188" s="506"/>
      <c r="E188" s="506"/>
      <c r="F188" s="692"/>
      <c r="G188" s="693"/>
      <c r="H188" s="693"/>
      <c r="I188" s="692"/>
      <c r="J188" s="693"/>
      <c r="K188" s="693"/>
      <c r="L188" s="693"/>
      <c r="M188" s="19"/>
    </row>
    <row r="189" spans="1:13" s="8" customFormat="1" ht="12.75">
      <c r="A189" s="67">
        <v>240</v>
      </c>
      <c r="B189" s="239" t="s">
        <v>415</v>
      </c>
      <c r="C189" s="529"/>
      <c r="D189" s="593">
        <f>G189+J189</f>
        <v>0</v>
      </c>
      <c r="E189" s="593">
        <f>H189+K189</f>
        <v>0</v>
      </c>
      <c r="F189" s="605"/>
      <c r="G189" s="641">
        <f>G$155</f>
        <v>0</v>
      </c>
      <c r="H189" s="641">
        <f>H$155</f>
        <v>0</v>
      </c>
      <c r="I189" s="605"/>
      <c r="J189" s="642">
        <f>J$155</f>
        <v>0</v>
      </c>
      <c r="K189" s="642">
        <f>K$155</f>
        <v>0</v>
      </c>
      <c r="L189" s="605"/>
      <c r="M189" s="19"/>
    </row>
    <row r="190" spans="1:13" s="8" customFormat="1" ht="12.75">
      <c r="A190" s="67"/>
      <c r="B190" s="394"/>
      <c r="C190" s="532"/>
      <c r="D190" s="694"/>
      <c r="E190" s="694"/>
      <c r="F190" s="694"/>
      <c r="G190" s="694"/>
      <c r="H190" s="694"/>
      <c r="I190" s="694"/>
      <c r="J190" s="694"/>
      <c r="K190" s="694"/>
      <c r="L190" s="694"/>
      <c r="M190" s="19"/>
    </row>
    <row r="191" spans="1:13" s="8" customFormat="1" ht="12.75">
      <c r="A191" s="67">
        <v>241</v>
      </c>
      <c r="B191" s="395" t="s">
        <v>417</v>
      </c>
      <c r="C191" s="475" t="s">
        <v>504</v>
      </c>
      <c r="D191" s="695" t="str">
        <f>IF(ABS('CR'!$F$39-(G191+J191))&lt;2,"","? ")&amp;FIXED('CR'!$F$39,0,FALSE)</f>
        <v>0</v>
      </c>
      <c r="E191" s="695" t="str">
        <f>IF(ABS('CR'!$G$39-(H191+K191))&lt;2,"","? ")&amp;FIXED('CR'!$G$39,0,FALSE)</f>
        <v>0</v>
      </c>
      <c r="F191" s="605"/>
      <c r="G191" s="39"/>
      <c r="H191" s="39"/>
      <c r="I191" s="605"/>
      <c r="J191" s="41"/>
      <c r="K191" s="41"/>
      <c r="L191" s="605"/>
      <c r="M191" s="19"/>
    </row>
    <row r="192" spans="1:13" s="8" customFormat="1" ht="12.75">
      <c r="A192" s="67">
        <v>242</v>
      </c>
      <c r="B192" s="393" t="s">
        <v>114</v>
      </c>
      <c r="C192" s="475" t="s">
        <v>505</v>
      </c>
      <c r="D192" s="696" t="str">
        <f>IF(ABS('CR'!$F$40-(G192+J192))&lt;2,"","? ")&amp;FIXED('CR'!$F$40,0,FALSE)</f>
        <v>0</v>
      </c>
      <c r="E192" s="696" t="str">
        <f>IF(ABS('CR'!$G$40-(H192+K192))&lt;2,"","? ")&amp;FIXED('CR'!$G$40,0,FALSE)</f>
        <v>0</v>
      </c>
      <c r="F192" s="691"/>
      <c r="G192" s="39"/>
      <c r="H192" s="39"/>
      <c r="I192" s="691"/>
      <c r="J192" s="41"/>
      <c r="K192" s="41"/>
      <c r="L192" s="691"/>
      <c r="M192" s="19"/>
    </row>
    <row r="193" spans="1:13" s="8" customFormat="1" ht="12.75">
      <c r="A193" s="67"/>
      <c r="B193" s="330"/>
      <c r="C193" s="474"/>
      <c r="D193" s="506"/>
      <c r="E193" s="693"/>
      <c r="F193" s="692"/>
      <c r="G193" s="693"/>
      <c r="H193" s="693"/>
      <c r="I193" s="692"/>
      <c r="J193" s="693"/>
      <c r="K193" s="693"/>
      <c r="L193" s="693"/>
      <c r="M193" s="19"/>
    </row>
    <row r="194" spans="1:13" s="8" customFormat="1" ht="24">
      <c r="A194" s="67">
        <v>243</v>
      </c>
      <c r="B194" s="194" t="s">
        <v>701</v>
      </c>
      <c r="C194" s="527" t="s">
        <v>469</v>
      </c>
      <c r="D194" s="670" t="str">
        <f>IF(ABS((BILAN!$F$80+BILAN!$F$81)-(G194+J194))&lt;2,"","? ")&amp;FIXED(BILAN!$F$80+BILAN!$F$81,0,FALSE)</f>
        <v>0</v>
      </c>
      <c r="E194" s="670" t="str">
        <f>IF(ABS((BILAN!$G$80+BILAN!$G$81)-(H194+K194))&lt;2,"","? ")&amp;FIXED(BILAN!$G$80+BILAN!$G$81,0,FALSE)</f>
        <v>0</v>
      </c>
      <c r="F194" s="697"/>
      <c r="G194" s="650">
        <f>G$186+G$187+G$189-G$191-G$192</f>
        <v>0</v>
      </c>
      <c r="H194" s="650">
        <f>H$186+H$187+H$189-H$191-H$192</f>
        <v>0</v>
      </c>
      <c r="I194" s="697"/>
      <c r="J194" s="651">
        <f>J$186+J$187+J$189-J$191-J$192</f>
        <v>0</v>
      </c>
      <c r="K194" s="651">
        <f>K$186+K$187+K$189-K$191-K$192</f>
        <v>0</v>
      </c>
      <c r="L194" s="697"/>
      <c r="M194" s="19"/>
    </row>
    <row r="195" spans="1:13" s="8" customFormat="1" ht="16.5" customHeight="1">
      <c r="A195" s="67"/>
      <c r="B195" s="538"/>
      <c r="C195" s="479"/>
      <c r="D195" s="506"/>
      <c r="E195" s="609"/>
      <c r="F195" s="610"/>
      <c r="G195" s="609"/>
      <c r="H195" s="609"/>
      <c r="I195" s="610"/>
      <c r="J195" s="609"/>
      <c r="K195" s="609"/>
      <c r="L195" s="610"/>
      <c r="M195" s="19"/>
    </row>
    <row r="196" spans="1:13" s="8" customFormat="1" ht="24">
      <c r="A196" s="67">
        <v>244</v>
      </c>
      <c r="B196" s="537" t="str">
        <f>"Dont prévu pour être distribué aux preneurs d'assurance 
au cours de l'année suivante ("&amp;(jahr+1)&amp;")"</f>
        <v>Dont prévu pour être distribué aux preneurs d'assurance 
au cours de l'année suivante (2006)</v>
      </c>
      <c r="C196" s="475"/>
      <c r="D196" s="608">
        <f>G196+J196</f>
        <v>0</v>
      </c>
      <c r="E196" s="608">
        <f>H196+K196</f>
        <v>0</v>
      </c>
      <c r="F196" s="605"/>
      <c r="G196" s="39"/>
      <c r="H196" s="39"/>
      <c r="I196" s="605"/>
      <c r="J196" s="41"/>
      <c r="K196" s="41"/>
      <c r="L196" s="605"/>
      <c r="M196" s="19"/>
    </row>
    <row r="197" spans="1:13" s="8" customFormat="1" ht="20.25" customHeight="1">
      <c r="A197" s="67"/>
      <c r="B197" s="345"/>
      <c r="C197" s="474"/>
      <c r="D197" s="171"/>
      <c r="E197" s="171"/>
      <c r="F197" s="172"/>
      <c r="G197" s="171"/>
      <c r="H197" s="171"/>
      <c r="I197" s="172"/>
      <c r="J197" s="171"/>
      <c r="K197" s="171"/>
      <c r="L197" s="172"/>
      <c r="M197" s="19"/>
    </row>
    <row r="198" spans="1:13" s="8" customFormat="1" ht="12.75">
      <c r="A198" s="67"/>
      <c r="B198" s="238" t="s">
        <v>150</v>
      </c>
      <c r="C198" s="496"/>
      <c r="D198" s="171"/>
      <c r="E198" s="171"/>
      <c r="F198" s="172"/>
      <c r="G198" s="171"/>
      <c r="H198" s="171"/>
      <c r="I198" s="172"/>
      <c r="J198" s="171"/>
      <c r="K198" s="171"/>
      <c r="L198" s="172"/>
      <c r="M198" s="19"/>
    </row>
    <row r="199" spans="1:13" s="8" customFormat="1" ht="12.75">
      <c r="A199" s="67">
        <v>245</v>
      </c>
      <c r="B199" s="395" t="s">
        <v>151</v>
      </c>
      <c r="C199" s="475"/>
      <c r="D199" s="247"/>
      <c r="E199" s="247"/>
      <c r="F199" s="248"/>
      <c r="G199" s="433">
        <f>2/3*(G$186+G$187+G$189)</f>
        <v>0</v>
      </c>
      <c r="H199" s="433">
        <f>2/3*(H$186+H$187+H$189)</f>
        <v>0</v>
      </c>
      <c r="I199" s="485"/>
      <c r="J199" s="171"/>
      <c r="K199" s="171"/>
      <c r="L199" s="172"/>
      <c r="M199" s="19"/>
    </row>
    <row r="200" spans="1:13" s="8" customFormat="1" ht="24.75" customHeight="1">
      <c r="A200" s="67">
        <v>246</v>
      </c>
      <c r="B200" s="539" t="s">
        <v>152</v>
      </c>
      <c r="C200" s="499"/>
      <c r="D200" s="181"/>
      <c r="E200" s="181"/>
      <c r="F200" s="249"/>
      <c r="G200" s="250" t="str">
        <f>IF(G$191&lt;=G$199,"Oui","Non")</f>
        <v>Oui</v>
      </c>
      <c r="H200" s="486" t="str">
        <f>IF(H$191&lt;=H$199,"Oui","Non")</f>
        <v>Oui</v>
      </c>
      <c r="I200" s="487"/>
      <c r="J200" s="171"/>
      <c r="K200" s="171"/>
      <c r="L200" s="172"/>
      <c r="M200" s="19"/>
    </row>
    <row r="201" spans="1:13" s="8" customFormat="1" ht="12.75">
      <c r="A201" s="67"/>
      <c r="B201" s="330"/>
      <c r="C201" s="474"/>
      <c r="D201" s="171"/>
      <c r="E201" s="171"/>
      <c r="F201" s="172"/>
      <c r="G201" s="171"/>
      <c r="H201" s="171"/>
      <c r="I201" s="172"/>
      <c r="J201" s="171"/>
      <c r="K201" s="171"/>
      <c r="L201" s="172"/>
      <c r="M201" s="19"/>
    </row>
    <row r="202" spans="1:13" s="8" customFormat="1" ht="12.75">
      <c r="A202" s="67"/>
      <c r="B202" s="212" t="s">
        <v>153</v>
      </c>
      <c r="C202" s="496"/>
      <c r="D202" s="171"/>
      <c r="E202" s="171"/>
      <c r="F202" s="172"/>
      <c r="G202" s="171"/>
      <c r="H202" s="171"/>
      <c r="I202" s="172"/>
      <c r="J202" s="171"/>
      <c r="K202" s="171"/>
      <c r="L202" s="172"/>
      <c r="M202" s="19"/>
    </row>
    <row r="203" spans="1:13" s="8" customFormat="1" ht="24">
      <c r="A203" s="67">
        <v>247</v>
      </c>
      <c r="B203" s="201" t="s">
        <v>154</v>
      </c>
      <c r="C203" s="491"/>
      <c r="D203" s="608">
        <f>G203+J203</f>
        <v>0</v>
      </c>
      <c r="E203" s="608">
        <f>H203+K203</f>
        <v>0</v>
      </c>
      <c r="F203" s="605"/>
      <c r="G203" s="39"/>
      <c r="H203" s="39"/>
      <c r="I203" s="605"/>
      <c r="J203" s="41"/>
      <c r="K203" s="41"/>
      <c r="L203" s="605"/>
      <c r="M203" s="19"/>
    </row>
    <row r="204" spans="1:13" s="8" customFormat="1" ht="24">
      <c r="A204" s="67">
        <v>248</v>
      </c>
      <c r="B204" s="201" t="s">
        <v>155</v>
      </c>
      <c r="C204" s="491"/>
      <c r="D204" s="608">
        <f>G204+J204</f>
        <v>0</v>
      </c>
      <c r="E204" s="608">
        <f>H204+K204</f>
        <v>0</v>
      </c>
      <c r="F204" s="691"/>
      <c r="G204" s="39"/>
      <c r="H204" s="39"/>
      <c r="I204" s="691"/>
      <c r="J204" s="41"/>
      <c r="K204" s="41"/>
      <c r="L204" s="691"/>
      <c r="M204" s="19"/>
    </row>
    <row r="205" spans="1:13" s="8" customFormat="1" ht="25.5">
      <c r="A205" s="67">
        <v>249</v>
      </c>
      <c r="B205" s="174" t="s">
        <v>156</v>
      </c>
      <c r="C205" s="533"/>
      <c r="D205" s="698">
        <f>IF(ISNUMBER(VALUE(G205+J205)),G205+J205,0)</f>
        <v>0</v>
      </c>
      <c r="E205" s="698">
        <f>IF(ISNUMBER(VALUE(H205+K205)),H205+K205,0)</f>
        <v>0</v>
      </c>
      <c r="F205" s="699"/>
      <c r="G205" s="700" t="str">
        <f>IF(ABS((G$203+G$204)-G$191)&lt;2,"","? ")&amp;FIXED(G$203+G$204,0,FALSE)</f>
        <v>0</v>
      </c>
      <c r="H205" s="700" t="str">
        <f>IF(ABS((H$203+H$204)-H$191)&lt;2,"","? ")&amp;FIXED(H$203+H$204,0,FALSE)</f>
        <v>0</v>
      </c>
      <c r="I205" s="699"/>
      <c r="J205" s="701" t="str">
        <f>IF(ABS((J$203+J$204)-J$191)&lt;2,"","? ")&amp;FIXED(J$203+J$204,0,FALSE)</f>
        <v>0</v>
      </c>
      <c r="K205" s="701" t="str">
        <f>IF(ABS((K$203+K$204)-K$191)&lt;2,"","? ")&amp;FIXED(K$203+K$204,0,FALSE)</f>
        <v>0</v>
      </c>
      <c r="L205" s="699"/>
      <c r="M205" s="19"/>
    </row>
    <row r="206" spans="1:13" s="8" customFormat="1" ht="13.5">
      <c r="A206" s="67"/>
      <c r="B206" s="540" t="s">
        <v>157</v>
      </c>
      <c r="C206" s="534"/>
      <c r="D206" s="506"/>
      <c r="E206" s="506"/>
      <c r="F206" s="507"/>
      <c r="G206" s="506"/>
      <c r="H206" s="506"/>
      <c r="I206" s="507"/>
      <c r="J206" s="506"/>
      <c r="K206" s="506"/>
      <c r="L206" s="507"/>
      <c r="M206" s="19"/>
    </row>
    <row r="207" spans="1:13" ht="12.75">
      <c r="A207" s="130"/>
      <c r="B207" s="130"/>
      <c r="C207" s="535"/>
      <c r="D207" s="365"/>
      <c r="E207" s="365"/>
      <c r="F207" s="365"/>
      <c r="G207" s="365"/>
      <c r="H207" s="365"/>
      <c r="I207" s="365"/>
      <c r="J207" s="365"/>
      <c r="K207" s="365"/>
      <c r="L207" s="365"/>
      <c r="M207" s="10"/>
    </row>
    <row r="208" spans="1:13" s="8" customFormat="1" ht="12.75">
      <c r="A208" s="67"/>
      <c r="B208" s="238" t="s">
        <v>158</v>
      </c>
      <c r="C208" s="496"/>
      <c r="D208" s="506"/>
      <c r="E208" s="506"/>
      <c r="F208" s="507"/>
      <c r="G208" s="506"/>
      <c r="H208" s="506"/>
      <c r="I208" s="507"/>
      <c r="J208" s="506"/>
      <c r="K208" s="506"/>
      <c r="L208" s="507"/>
      <c r="M208" s="19"/>
    </row>
    <row r="209" spans="1:13" s="8" customFormat="1" ht="12.75">
      <c r="A209" s="67">
        <v>250</v>
      </c>
      <c r="B209" s="201" t="s">
        <v>413</v>
      </c>
      <c r="C209" s="491"/>
      <c r="D209" s="593">
        <f>G209+J209</f>
        <v>0</v>
      </c>
      <c r="E209" s="593">
        <f>H209+K209</f>
        <v>0</v>
      </c>
      <c r="F209" s="593">
        <f>I209+L209</f>
        <v>0</v>
      </c>
      <c r="G209" s="641">
        <f>H218</f>
        <v>0</v>
      </c>
      <c r="H209" s="641">
        <f>I218</f>
        <v>0</v>
      </c>
      <c r="I209" s="39"/>
      <c r="J209" s="642">
        <f>K218</f>
        <v>0</v>
      </c>
      <c r="K209" s="642">
        <f>L218</f>
        <v>0</v>
      </c>
      <c r="L209" s="41"/>
      <c r="M209" s="19"/>
    </row>
    <row r="210" spans="1:13" s="8" customFormat="1" ht="12.75">
      <c r="A210" s="67">
        <v>251</v>
      </c>
      <c r="B210" s="393" t="s">
        <v>414</v>
      </c>
      <c r="C210" s="489"/>
      <c r="D210" s="704">
        <f>IF(G210+J210=0,0,"? ")</f>
        <v>0</v>
      </c>
      <c r="E210" s="704">
        <f>IF(H210+K210=0,0,"? ")</f>
        <v>0</v>
      </c>
      <c r="F210" s="704">
        <f>IF(I210+L210=0,0,"? ")</f>
        <v>0</v>
      </c>
      <c r="G210" s="718"/>
      <c r="H210" s="718"/>
      <c r="I210" s="718"/>
      <c r="J210" s="246"/>
      <c r="K210" s="246"/>
      <c r="L210" s="246"/>
      <c r="M210" s="19"/>
    </row>
    <row r="211" spans="1:13" s="8" customFormat="1" ht="12.75">
      <c r="A211" s="67"/>
      <c r="B211" s="330"/>
      <c r="C211" s="474"/>
      <c r="D211" s="506"/>
      <c r="E211" s="506"/>
      <c r="F211" s="507"/>
      <c r="G211" s="506"/>
      <c r="H211" s="506"/>
      <c r="I211" s="507"/>
      <c r="J211" s="506"/>
      <c r="K211" s="506"/>
      <c r="L211" s="506"/>
      <c r="M211" s="19"/>
    </row>
    <row r="212" spans="1:13" s="8" customFormat="1" ht="12.75">
      <c r="A212" s="67">
        <v>252</v>
      </c>
      <c r="B212" s="396" t="s">
        <v>159</v>
      </c>
      <c r="C212" s="536"/>
      <c r="D212" s="593">
        <f aca="true" t="shared" si="51" ref="D212:F213">G212+J212</f>
        <v>0</v>
      </c>
      <c r="E212" s="593">
        <f t="shared" si="51"/>
        <v>0</v>
      </c>
      <c r="F212" s="593">
        <f t="shared" si="51"/>
        <v>0</v>
      </c>
      <c r="G212" s="39"/>
      <c r="H212" s="39"/>
      <c r="I212" s="39"/>
      <c r="J212" s="41"/>
      <c r="K212" s="41"/>
      <c r="L212" s="41"/>
      <c r="M212" s="19"/>
    </row>
    <row r="213" spans="1:13" s="8" customFormat="1" ht="12.75">
      <c r="A213" s="67">
        <v>253</v>
      </c>
      <c r="B213" s="334" t="s">
        <v>160</v>
      </c>
      <c r="C213" s="536"/>
      <c r="D213" s="593">
        <f t="shared" si="51"/>
        <v>0</v>
      </c>
      <c r="E213" s="593">
        <f t="shared" si="51"/>
        <v>0</v>
      </c>
      <c r="F213" s="593">
        <f t="shared" si="51"/>
        <v>0</v>
      </c>
      <c r="G213" s="641">
        <f aca="true" t="shared" si="52" ref="G213:L213">G$29</f>
        <v>0</v>
      </c>
      <c r="H213" s="641">
        <f t="shared" si="52"/>
        <v>0</v>
      </c>
      <c r="I213" s="641">
        <f t="shared" si="52"/>
        <v>0</v>
      </c>
      <c r="J213" s="642">
        <f t="shared" si="52"/>
        <v>0</v>
      </c>
      <c r="K213" s="642">
        <f t="shared" si="52"/>
        <v>0</v>
      </c>
      <c r="L213" s="642">
        <f t="shared" si="52"/>
        <v>0</v>
      </c>
      <c r="M213" s="19"/>
    </row>
    <row r="214" spans="1:13" s="8" customFormat="1" ht="12.75">
      <c r="A214" s="67"/>
      <c r="B214" s="251"/>
      <c r="C214" s="474"/>
      <c r="D214" s="506"/>
      <c r="E214" s="506"/>
      <c r="F214" s="507"/>
      <c r="G214" s="506"/>
      <c r="H214" s="506"/>
      <c r="I214" s="507"/>
      <c r="J214" s="506"/>
      <c r="K214" s="506"/>
      <c r="L214" s="506"/>
      <c r="M214" s="19"/>
    </row>
    <row r="215" spans="1:13" s="8" customFormat="1" ht="24.75" customHeight="1">
      <c r="A215" s="67">
        <v>254</v>
      </c>
      <c r="B215" s="387" t="s">
        <v>161</v>
      </c>
      <c r="C215" s="536"/>
      <c r="D215" s="608">
        <f aca="true" t="shared" si="53" ref="D215:F216">G215+J215</f>
        <v>0</v>
      </c>
      <c r="E215" s="608">
        <f t="shared" si="53"/>
        <v>0</v>
      </c>
      <c r="F215" s="608">
        <f t="shared" si="53"/>
        <v>0</v>
      </c>
      <c r="G215" s="39"/>
      <c r="H215" s="39"/>
      <c r="I215" s="39"/>
      <c r="J215" s="41"/>
      <c r="K215" s="41"/>
      <c r="L215" s="41"/>
      <c r="M215" s="19"/>
    </row>
    <row r="216" spans="1:13" s="8" customFormat="1" ht="12.75">
      <c r="A216" s="67">
        <v>255</v>
      </c>
      <c r="B216" s="173" t="s">
        <v>162</v>
      </c>
      <c r="C216" s="536"/>
      <c r="D216" s="608">
        <f t="shared" si="53"/>
        <v>0</v>
      </c>
      <c r="E216" s="608">
        <f t="shared" si="53"/>
        <v>0</v>
      </c>
      <c r="F216" s="608">
        <f t="shared" si="53"/>
        <v>0</v>
      </c>
      <c r="G216" s="39"/>
      <c r="H216" s="39"/>
      <c r="I216" s="39"/>
      <c r="J216" s="41"/>
      <c r="K216" s="41"/>
      <c r="L216" s="41"/>
      <c r="M216" s="19"/>
    </row>
    <row r="217" spans="1:13" s="8" customFormat="1" ht="12.75">
      <c r="A217" s="67"/>
      <c r="B217" s="330"/>
      <c r="C217" s="474"/>
      <c r="D217" s="506"/>
      <c r="E217" s="506"/>
      <c r="F217" s="507"/>
      <c r="G217" s="506"/>
      <c r="H217" s="506"/>
      <c r="I217" s="507"/>
      <c r="J217" s="506"/>
      <c r="K217" s="506"/>
      <c r="L217" s="506"/>
      <c r="M217" s="19"/>
    </row>
    <row r="218" spans="1:13" s="8" customFormat="1" ht="24">
      <c r="A218" s="67">
        <v>256</v>
      </c>
      <c r="B218" s="194" t="s">
        <v>702</v>
      </c>
      <c r="C218" s="527" t="s">
        <v>470</v>
      </c>
      <c r="D218" s="670" t="str">
        <f>IF(ABS(BILAN!$F$74-(G218+J218))&lt;2,"","? ")&amp;FIXED(BILAN!$F$74,0,FALSE)</f>
        <v>0</v>
      </c>
      <c r="E218" s="670" t="str">
        <f>IF(ABS(BILAN!$G$74-(H218+K218))&lt;2,"","? ")&amp;FIXED(BILAN!$G$74,0,FALSE)</f>
        <v>0</v>
      </c>
      <c r="F218" s="649">
        <f>I218+L218</f>
        <v>0</v>
      </c>
      <c r="G218" s="650">
        <f aca="true" t="shared" si="54" ref="G218:L218">G$209+G$210+G$212+G$213-G$215-G$216</f>
        <v>0</v>
      </c>
      <c r="H218" s="650">
        <f t="shared" si="54"/>
        <v>0</v>
      </c>
      <c r="I218" s="650">
        <f t="shared" si="54"/>
        <v>0</v>
      </c>
      <c r="J218" s="651">
        <f>J$209+J$210+J$212+J$213-J$215-J$216</f>
        <v>0</v>
      </c>
      <c r="K218" s="651">
        <f t="shared" si="54"/>
        <v>0</v>
      </c>
      <c r="L218" s="651">
        <f t="shared" si="54"/>
        <v>0</v>
      </c>
      <c r="M218" s="19"/>
    </row>
    <row r="219" spans="1:13" s="8" customFormat="1" ht="12.75">
      <c r="A219" s="175"/>
      <c r="B219" s="170"/>
      <c r="C219" s="474"/>
      <c r="D219" s="506"/>
      <c r="E219" s="506"/>
      <c r="F219" s="507"/>
      <c r="G219" s="506"/>
      <c r="H219" s="506"/>
      <c r="I219" s="507"/>
      <c r="J219" s="506"/>
      <c r="K219" s="506"/>
      <c r="L219" s="507"/>
      <c r="M219" s="19"/>
    </row>
  </sheetData>
  <sheetProtection/>
  <mergeCells count="1">
    <mergeCell ref="J24:L24"/>
  </mergeCells>
  <conditionalFormatting sqref="G124 G121 J124 J110:J117 G110:G117">
    <cfRule type="expression" priority="1" dxfId="1" stopIfTrue="1">
      <formula>IF(ISBLANK(G110),1,0)</formula>
    </cfRule>
    <cfRule type="expression" priority="2" dxfId="3" stopIfTrue="1">
      <formula>IF(LEFT(G$107,1)="N",1,0)</formula>
    </cfRule>
  </conditionalFormatting>
  <conditionalFormatting sqref="H121:I121 K124:L124 H124:I124 K110:L117 H110:I117">
    <cfRule type="expression" priority="3" dxfId="2" stopIfTrue="1">
      <formula>IF(ISBLANK(H110),1,0)</formula>
    </cfRule>
    <cfRule type="expression" priority="4" dxfId="3" stopIfTrue="1">
      <formula>IF(LEFT(H$107,1)="N",1,0)</formula>
    </cfRule>
  </conditionalFormatting>
  <conditionalFormatting sqref="G132 J132">
    <cfRule type="expression" priority="5" dxfId="1" stopIfTrue="1">
      <formula>IF(ISBLANK(G132),1,0)</formula>
    </cfRule>
    <cfRule type="expression" priority="6" dxfId="3" stopIfTrue="1">
      <formula>IF(LEFT(G$129,1)="N",1,0)</formula>
    </cfRule>
  </conditionalFormatting>
  <conditionalFormatting sqref="H132:I132 K132:L132">
    <cfRule type="expression" priority="7" dxfId="2" stopIfTrue="1">
      <formula>IF(ISBLANK(H132),1,0)</formula>
    </cfRule>
    <cfRule type="expression" priority="8" dxfId="3" stopIfTrue="1">
      <formula>IF(LEFT(H$129,1)="N",1,0)</formula>
    </cfRule>
  </conditionalFormatting>
  <conditionalFormatting sqref="G172 J71:J74 G55:G61 J55:J61 J45 J177 G45 G191:G192 G177 G187 J187 J40:J42 G40:G42 G7:G13 J7:J13 G26 J26:J27 J196 G196 J29:J33 G29:G33 G68 J68 G71:G74 J191:J192 J172 J155 G203:G204 J203:J204 G215:G216 J212 G212 J215:J216 G210 J210">
    <cfRule type="expression" priority="9" dxfId="1" stopIfTrue="1">
      <formula>IF(ISBLANK(G7),1,0)</formula>
    </cfRule>
  </conditionalFormatting>
  <conditionalFormatting sqref="K71:L74 H55:I61 K55:L61 K45:L45 H45:I45 H191:H192 K40:L42 H40:I42 H26:I26 K196 K155:L155 H172:I172 K177:L177 K191:K192 K26:L27 K29:L33 H7:I13 K7:L13 H186:H187 K186:K187 H177:I177 H29:I33 H196 L17 H68:I68 K68:L68 H71:I74 K172:L172 H203:H204 H215:I216 L209 K212:L212 H212:I212 K215:L216 I209 H210:I210 K210:L210 K203:K204">
    <cfRule type="expression" priority="10" dxfId="2" stopIfTrue="1">
      <formula>IF(ISBLANK(H7),1,0)</formula>
    </cfRule>
  </conditionalFormatting>
  <conditionalFormatting sqref="G194 G218">
    <cfRule type="expression" priority="11" dxfId="4" stopIfTrue="1">
      <formula>IF(G194&lt;0,1,0)</formula>
    </cfRule>
  </conditionalFormatting>
  <conditionalFormatting sqref="G80:I80">
    <cfRule type="cellIs" priority="12" dxfId="4" operator="lessThan" stopIfTrue="1">
      <formula>0.9</formula>
    </cfRule>
  </conditionalFormatting>
  <conditionalFormatting sqref="D27:E27 D194:E194 D155:E155 D17:E17 D61:E61 D7:E13 D163:E163 D175:E175 D177:E177 D191:E192 D218:E218 G205:H205 J205:K205">
    <cfRule type="expression" priority="13" dxfId="5" stopIfTrue="1">
      <formula>IF(LEFT(D7,1)="?",1,0)</formula>
    </cfRule>
  </conditionalFormatting>
  <conditionalFormatting sqref="G156:L156">
    <cfRule type="cellIs" priority="14" dxfId="5" operator="equal" stopIfTrue="1">
      <formula>"C."</formula>
    </cfRule>
    <cfRule type="cellIs" priority="15" dxfId="6" operator="equal" stopIfTrue="1">
      <formula>"A."</formula>
    </cfRule>
  </conditionalFormatting>
  <conditionalFormatting sqref="G107:L107">
    <cfRule type="cellIs" priority="16" dxfId="7" operator="equal" stopIfTrue="1">
      <formula>"OUI"</formula>
    </cfRule>
    <cfRule type="cellIs" priority="17" dxfId="8" operator="equal" stopIfTrue="1">
      <formula>"NON"</formula>
    </cfRule>
  </conditionalFormatting>
  <conditionalFormatting sqref="G17 J17">
    <cfRule type="expression" priority="18" dxfId="1" stopIfTrue="1">
      <formula>IF($B$18=1,0,IF(ISBLANK(G17),1,0))</formula>
    </cfRule>
    <cfRule type="expression" priority="19" dxfId="9" stopIfTrue="1">
      <formula>IF($B$18=1,1,0)</formula>
    </cfRule>
  </conditionalFormatting>
  <conditionalFormatting sqref="H17 K17">
    <cfRule type="expression" priority="20" dxfId="2" stopIfTrue="1">
      <formula>IF($B$18=1,0,IF(ISBLANK(H17),1,0))</formula>
    </cfRule>
    <cfRule type="expression" priority="21" dxfId="9" stopIfTrue="1">
      <formula>IF($B$18=1,1,0)</formula>
    </cfRule>
  </conditionalFormatting>
  <conditionalFormatting sqref="G16 J16">
    <cfRule type="expression" priority="22" dxfId="1" stopIfTrue="1">
      <formula>IF($B$18=1,IF(ISBLANK(G16),1,0),0)</formula>
    </cfRule>
    <cfRule type="expression" priority="23" dxfId="9" stopIfTrue="1">
      <formula>IF($B$18=1,0,1)</formula>
    </cfRule>
  </conditionalFormatting>
  <conditionalFormatting sqref="H16 K16">
    <cfRule type="expression" priority="24" dxfId="2" stopIfTrue="1">
      <formula>IF($B$18=1,IF(ISBLANK(H16),1,0),0)</formula>
    </cfRule>
    <cfRule type="expression" priority="25" dxfId="9" stopIfTrue="1">
      <formula>IF($B$18=1,0,1)</formula>
    </cfRule>
  </conditionalFormatting>
  <conditionalFormatting sqref="I17">
    <cfRule type="expression" priority="26" dxfId="2" stopIfTrue="1">
      <formula>IF($B$18=1,0,IF(ISBLANK(I17),1,0))</formula>
    </cfRule>
  </conditionalFormatting>
  <conditionalFormatting sqref="D16:E16">
    <cfRule type="expression" priority="27" dxfId="5" stopIfTrue="1">
      <formula>IF(LEFT(D16,1)="?",1,0)</formula>
    </cfRule>
    <cfRule type="expression" priority="28" dxfId="9" stopIfTrue="1">
      <formula>IF($B$18=1,0,1)</formula>
    </cfRule>
  </conditionalFormatting>
  <conditionalFormatting sqref="G163:I163">
    <cfRule type="expression" priority="29" dxfId="4" stopIfTrue="1">
      <formula>IF(INT(ABS(IF(LEFT(G$129,1)="J",G$138,IF(LEFT(G$24,1)="J",0.1*G$126,0.1*(G$82+G$87+G$92)))-(G$153-G$155)))&lt;0.1,0,1)</formula>
    </cfRule>
  </conditionalFormatting>
  <conditionalFormatting sqref="G24:I24">
    <cfRule type="cellIs" priority="30" dxfId="6" operator="equal" stopIfTrue="1">
      <formula>"OUI"</formula>
    </cfRule>
  </conditionalFormatting>
  <conditionalFormatting sqref="G129:L129">
    <cfRule type="cellIs" priority="31" dxfId="4" operator="equal" stopIfTrue="1">
      <formula>"Oui"</formula>
    </cfRule>
    <cfRule type="cellIs" priority="32" dxfId="8" operator="equal" stopIfTrue="1">
      <formula>"Non"</formula>
    </cfRule>
  </conditionalFormatting>
  <conditionalFormatting sqref="G200:H200">
    <cfRule type="cellIs" priority="33" dxfId="5" operator="equal" stopIfTrue="1">
      <formula>"Non"</formula>
    </cfRule>
  </conditionalFormatting>
  <conditionalFormatting sqref="D187:E187 D210:F210">
    <cfRule type="expression" priority="34" dxfId="5" stopIfTrue="1">
      <formula>IF(LEFT(D187,1)="?",1,0)</formula>
    </cfRule>
  </conditionalFormatting>
  <printOptions headings="1"/>
  <pageMargins left="0.24" right="0.19" top="0.27" bottom="0.18" header="0.17" footer="0.16"/>
  <pageSetup horizontalDpi="600" verticalDpi="600" orientation="landscape" paperSize="9" scale="75" r:id="rId3"/>
  <headerFooter alignWithMargins="0">
    <oddFooter>&amp;L&amp;D   &amp;T&amp;C&amp;A&amp;R&amp;P / &amp;N</oddFooter>
  </headerFooter>
  <rowBreaks count="5" manualBreakCount="5">
    <brk id="47" max="255" man="1"/>
    <brk id="94" max="255" man="1"/>
    <brk id="139" max="255" man="1"/>
    <brk id="179" max="255" man="1"/>
    <brk id="219" max="255" man="1"/>
  </rowBreaks>
  <colBreaks count="1" manualBreakCount="1">
    <brk id="13" max="65535" man="1"/>
  </colBreaks>
  <legacyDrawing r:id="rId2"/>
</worksheet>
</file>

<file path=xl/worksheets/sheet6.xml><?xml version="1.0" encoding="utf-8"?>
<worksheet xmlns="http://schemas.openxmlformats.org/spreadsheetml/2006/main" xmlns:r="http://schemas.openxmlformats.org/officeDocument/2006/relationships">
  <sheetPr codeName="Tabelle14">
    <tabColor indexed="51"/>
  </sheetPr>
  <dimension ref="A1:J139"/>
  <sheetViews>
    <sheetView zoomScale="85" zoomScaleNormal="85" workbookViewId="0" topLeftCell="A1">
      <selection activeCell="A2" sqref="A2"/>
    </sheetView>
  </sheetViews>
  <sheetFormatPr defaultColWidth="11.421875" defaultRowHeight="12.75"/>
  <cols>
    <col min="1" max="1" width="5.00390625" style="0" customWidth="1"/>
    <col min="2" max="2" width="72.140625" style="6" customWidth="1"/>
    <col min="3" max="7" width="15.7109375" style="0" customWidth="1"/>
    <col min="8" max="8" width="16.28125" style="0" customWidth="1"/>
    <col min="9" max="9" width="2.57421875" style="0" customWidth="1"/>
  </cols>
  <sheetData>
    <row r="1" spans="1:9" s="508" customFormat="1" ht="18" customHeight="1">
      <c r="A1" s="375">
        <v>11</v>
      </c>
      <c r="B1" s="547" t="s">
        <v>163</v>
      </c>
      <c r="C1" s="552"/>
      <c r="D1" s="368"/>
      <c r="E1" s="368"/>
      <c r="F1" s="368"/>
      <c r="G1" s="548" t="s">
        <v>556</v>
      </c>
      <c r="H1" s="549">
        <f>jahr</f>
        <v>2005</v>
      </c>
      <c r="I1" s="368"/>
    </row>
    <row r="2" spans="1:9" s="371" customFormat="1" ht="32.25" customHeight="1">
      <c r="A2" s="365"/>
      <c r="B2" s="550" t="str">
        <f>Vr&amp;"  "</f>
        <v>Xxxxxxxxxxxx Vie  </v>
      </c>
      <c r="C2" s="413" t="s">
        <v>198</v>
      </c>
      <c r="D2" s="365"/>
      <c r="E2" s="365"/>
      <c r="F2" s="365"/>
      <c r="G2" s="365"/>
      <c r="H2" s="365"/>
      <c r="I2" s="365"/>
    </row>
    <row r="3" spans="1:9" s="360" customFormat="1" ht="14.25" customHeight="1">
      <c r="A3" s="362"/>
      <c r="B3" s="406" t="s">
        <v>703</v>
      </c>
      <c r="C3" s="551">
        <f>DATE(jahr,12,31)</f>
        <v>38717</v>
      </c>
      <c r="D3" s="551">
        <f>DATE(YEAR(C3)-1,12,31)</f>
        <v>38352</v>
      </c>
      <c r="E3" s="551">
        <f>DATE(YEAR(D3)-1,12,31)</f>
        <v>37986</v>
      </c>
      <c r="F3" s="551">
        <f>DATE(YEAR(E3)-1,12,31)</f>
        <v>37621</v>
      </c>
      <c r="G3" s="551">
        <f>DATE(YEAR(F3)-1,12,31)</f>
        <v>37256</v>
      </c>
      <c r="H3" s="551">
        <f>DATE(YEAR(G3)-1,12,31)</f>
        <v>36891</v>
      </c>
      <c r="I3" s="365"/>
    </row>
    <row r="4" spans="1:9" s="5" customFormat="1" ht="12" customHeight="1">
      <c r="A4" s="374"/>
      <c r="B4" s="363" t="s">
        <v>462</v>
      </c>
      <c r="C4" s="23" t="s">
        <v>290</v>
      </c>
      <c r="D4" s="23" t="s">
        <v>291</v>
      </c>
      <c r="E4" s="23" t="s">
        <v>459</v>
      </c>
      <c r="F4" s="23" t="s">
        <v>460</v>
      </c>
      <c r="G4" s="23" t="s">
        <v>458</v>
      </c>
      <c r="H4" s="23" t="s">
        <v>471</v>
      </c>
      <c r="I4" s="10"/>
    </row>
    <row r="5" spans="1:9" ht="12.75" customHeight="1">
      <c r="A5" s="36">
        <v>257</v>
      </c>
      <c r="B5" s="407" t="str">
        <f>"Nombre de contrats collectifs, sans PLP, au 31.12,"&amp;jahr&amp;" = 264, colonne b"</f>
        <v>Nombre de contrats collectifs, sans PLP, au 31.12,2005 = 264, colonne b</v>
      </c>
      <c r="C5" s="241">
        <f>C$16</f>
        <v>0</v>
      </c>
      <c r="D5" s="254"/>
      <c r="E5" s="254"/>
      <c r="F5" s="254"/>
      <c r="G5" s="254"/>
      <c r="H5" s="254"/>
      <c r="I5" s="10"/>
    </row>
    <row r="6" spans="1:9" ht="25.5" customHeight="1">
      <c r="A6" s="67">
        <v>258</v>
      </c>
      <c r="B6" s="369" t="str">
        <f>"Nombre de personnes assurées, actifs et bénéficiaires de rentes, sans PLP, au    
31.12."&amp;jahr&amp;"  = 264, colonne c"</f>
        <v>Nombre de personnes assurées, actifs et bénéficiaires de rentes, sans PLP, au    
31.12.2005  = 264, colonne c</v>
      </c>
      <c r="C6" s="255" t="str">
        <f>D$16</f>
        <v>0</v>
      </c>
      <c r="D6" s="256"/>
      <c r="E6" s="256"/>
      <c r="F6" s="256"/>
      <c r="G6" s="256"/>
      <c r="H6" s="256"/>
      <c r="I6" s="10"/>
    </row>
    <row r="7" spans="1:9" ht="12.75" customHeight="1">
      <c r="A7" s="36">
        <v>259</v>
      </c>
      <c r="B7" s="367" t="s">
        <v>164</v>
      </c>
      <c r="C7" s="256"/>
      <c r="D7" s="256"/>
      <c r="E7" s="256"/>
      <c r="F7" s="256"/>
      <c r="G7" s="256"/>
      <c r="H7" s="256"/>
      <c r="I7" s="10"/>
    </row>
    <row r="8" spans="1:9" ht="12.75" customHeight="1">
      <c r="A8" s="36">
        <v>260</v>
      </c>
      <c r="B8" s="367" t="s">
        <v>186</v>
      </c>
      <c r="C8" s="256"/>
      <c r="D8" s="256"/>
      <c r="E8" s="256"/>
      <c r="F8" s="256"/>
      <c r="G8" s="256"/>
      <c r="H8" s="256"/>
      <c r="I8" s="10"/>
    </row>
    <row r="9" spans="1:9" s="5" customFormat="1" ht="18" customHeight="1">
      <c r="A9" s="253"/>
      <c r="B9" s="408"/>
      <c r="C9" s="257"/>
      <c r="D9" s="257"/>
      <c r="E9" s="257"/>
      <c r="F9" s="257"/>
      <c r="G9" s="257"/>
      <c r="H9" s="257"/>
      <c r="I9" s="10"/>
    </row>
    <row r="10" spans="1:9" s="5" customFormat="1" ht="18" customHeight="1">
      <c r="A10" s="253"/>
      <c r="B10" s="409"/>
      <c r="C10" s="258" t="s">
        <v>15</v>
      </c>
      <c r="D10" s="542" t="s">
        <v>166</v>
      </c>
      <c r="E10" s="543"/>
      <c r="F10" s="541" t="str">
        <f>"Provisions mathémat. au 31.12."&amp;jahr</f>
        <v>Provisions mathémat. au 31.12.2005</v>
      </c>
      <c r="G10" s="544"/>
      <c r="H10" s="542" t="s">
        <v>168</v>
      </c>
      <c r="I10" s="14"/>
    </row>
    <row r="11" spans="1:9" s="5" customFormat="1" ht="18" customHeight="1">
      <c r="A11" s="253"/>
      <c r="B11" s="406" t="s">
        <v>165</v>
      </c>
      <c r="C11" s="259" t="str">
        <f>"au 31.12."&amp;jahr</f>
        <v>au 31.12.2005</v>
      </c>
      <c r="D11" s="259" t="str">
        <f>"au 31.12."&amp;jahr</f>
        <v>au 31.12.2005</v>
      </c>
      <c r="E11" s="541" t="s">
        <v>16</v>
      </c>
      <c r="F11" s="541" t="s">
        <v>167</v>
      </c>
      <c r="G11" s="541" t="s">
        <v>17</v>
      </c>
      <c r="H11" s="545" t="str">
        <f>jahr&amp;" en 1000 CHF"</f>
        <v>2005 en 1000 CHF</v>
      </c>
      <c r="I11" s="14"/>
    </row>
    <row r="12" spans="1:9" s="5" customFormat="1" ht="16.5" customHeight="1">
      <c r="A12" s="253"/>
      <c r="B12" s="363" t="s">
        <v>462</v>
      </c>
      <c r="C12" s="23" t="s">
        <v>290</v>
      </c>
      <c r="D12" s="23" t="s">
        <v>291</v>
      </c>
      <c r="E12" s="23" t="s">
        <v>459</v>
      </c>
      <c r="F12" s="23" t="s">
        <v>460</v>
      </c>
      <c r="G12" s="23" t="s">
        <v>458</v>
      </c>
      <c r="H12" s="23" t="s">
        <v>471</v>
      </c>
      <c r="I12" s="10"/>
    </row>
    <row r="13" spans="1:9" ht="12.75" customHeight="1">
      <c r="A13" s="10">
        <v>261</v>
      </c>
      <c r="B13" s="407" t="s">
        <v>169</v>
      </c>
      <c r="C13" s="260"/>
      <c r="D13" s="260"/>
      <c r="E13" s="260"/>
      <c r="F13" s="241">
        <f>IF(E$16&gt;0,E13/E$16*100,0)</f>
        <v>0</v>
      </c>
      <c r="G13" s="241">
        <f>E13</f>
        <v>0</v>
      </c>
      <c r="H13" s="254"/>
      <c r="I13" s="10"/>
    </row>
    <row r="14" spans="1:9" ht="12.75" customHeight="1">
      <c r="A14" s="10">
        <v>262</v>
      </c>
      <c r="B14" s="367" t="s">
        <v>170</v>
      </c>
      <c r="C14" s="261"/>
      <c r="D14" s="260"/>
      <c r="E14" s="260"/>
      <c r="F14" s="244">
        <f>IF(E$16&gt;0,E14/E$16*100,0)</f>
        <v>0</v>
      </c>
      <c r="G14" s="254"/>
      <c r="H14" s="254"/>
      <c r="I14" s="10"/>
    </row>
    <row r="15" spans="1:9" ht="12.75" customHeight="1">
      <c r="A15" s="10">
        <v>263</v>
      </c>
      <c r="B15" s="410" t="s">
        <v>171</v>
      </c>
      <c r="C15" s="262"/>
      <c r="D15" s="262"/>
      <c r="E15" s="262"/>
      <c r="F15" s="263">
        <f>IF(E$16&gt;0,E15/E$16*100,0)</f>
        <v>0</v>
      </c>
      <c r="G15" s="263">
        <v>0</v>
      </c>
      <c r="H15" s="264"/>
      <c r="I15" s="10"/>
    </row>
    <row r="16" spans="1:9" ht="12.75" customHeight="1">
      <c r="A16" s="10">
        <v>264</v>
      </c>
      <c r="B16" s="411" t="s">
        <v>172</v>
      </c>
      <c r="C16" s="265">
        <f>C$13+C$14+C$15</f>
        <v>0</v>
      </c>
      <c r="D16" s="266" t="str">
        <f>IF($C$48+$C$51+$C$99+$C$101+$C$103+$C$105+$C$107+$C$109+$C$111+$C$113+$C$115=D$13+D$14+D$15,"","? ")&amp;FIXED($C$48+$C$51+$C$99+$C$101+$C$103+$C$105+$C$107+$C$109+$C$111+$C$113+$C$115,0,FALSE)</f>
        <v>0</v>
      </c>
      <c r="E16" s="265">
        <f>E$13+E$14+E$15</f>
        <v>0</v>
      </c>
      <c r="F16" s="265">
        <v>100</v>
      </c>
      <c r="G16" s="265">
        <f>G$13+G$14+G$15</f>
        <v>0</v>
      </c>
      <c r="H16" s="265">
        <f>H$13+H$14+H$15</f>
        <v>0</v>
      </c>
      <c r="I16" s="10"/>
    </row>
    <row r="17" spans="1:9" ht="12.75" customHeight="1">
      <c r="A17" s="10">
        <v>265</v>
      </c>
      <c r="B17" s="412" t="s">
        <v>704</v>
      </c>
      <c r="C17" s="267"/>
      <c r="D17" s="267"/>
      <c r="E17" s="267"/>
      <c r="F17" s="62"/>
      <c r="G17" s="268">
        <f>E17</f>
        <v>0</v>
      </c>
      <c r="H17" s="267"/>
      <c r="I17" s="10"/>
    </row>
    <row r="18" spans="1:9" ht="12.75" customHeight="1">
      <c r="A18" s="10">
        <v>266</v>
      </c>
      <c r="B18" s="411" t="s">
        <v>173</v>
      </c>
      <c r="C18" s="269">
        <f>C$16+C$17</f>
        <v>0</v>
      </c>
      <c r="D18" s="270">
        <f>IF(ISNUMBER(VALUE(D$16)),D$16+D$17,0)</f>
        <v>0</v>
      </c>
      <c r="E18" s="271" t="str">
        <f>IF(ABS(BILAN!$F$70-(E$16+E$17))&lt;2,"","? ")&amp;FIXED(BILAN!$F$70,0,FALSE)</f>
        <v>0</v>
      </c>
      <c r="F18" s="88"/>
      <c r="G18" s="269">
        <f>G$16+G$17</f>
        <v>0</v>
      </c>
      <c r="H18" s="271" t="str">
        <f>IF(ABS('CR'!$F$39-(H$16+H$17))&lt;2,"","? ")&amp;FIXED('CR'!$F$39,0,FALSE)</f>
        <v>0</v>
      </c>
      <c r="I18" s="10"/>
    </row>
    <row r="19" spans="1:9" s="5" customFormat="1" ht="24.75" customHeight="1">
      <c r="A19" s="253"/>
      <c r="B19" s="361" t="s">
        <v>174</v>
      </c>
      <c r="C19" s="23"/>
      <c r="D19" s="23"/>
      <c r="E19" s="23"/>
      <c r="F19" s="10"/>
      <c r="G19" s="10"/>
      <c r="H19" s="10"/>
      <c r="I19" s="10"/>
    </row>
    <row r="20" spans="1:9" s="5" customFormat="1" ht="12" customHeight="1">
      <c r="A20" s="253"/>
      <c r="B20" s="363" t="s">
        <v>462</v>
      </c>
      <c r="C20" s="23" t="s">
        <v>290</v>
      </c>
      <c r="D20" s="23" t="s">
        <v>291</v>
      </c>
      <c r="E20" s="23" t="s">
        <v>459</v>
      </c>
      <c r="F20" s="23"/>
      <c r="G20" s="23"/>
      <c r="H20" s="23"/>
      <c r="I20" s="10"/>
    </row>
    <row r="21" spans="1:9" ht="12.75" customHeight="1">
      <c r="A21" s="10">
        <v>267</v>
      </c>
      <c r="B21" s="366" t="s">
        <v>705</v>
      </c>
      <c r="C21" s="260"/>
      <c r="D21" s="260"/>
      <c r="E21" s="260"/>
      <c r="F21" s="10"/>
      <c r="G21" s="10"/>
      <c r="H21" s="10"/>
      <c r="I21" s="10"/>
    </row>
    <row r="22" spans="1:9" ht="13.5" customHeight="1">
      <c r="A22" s="10">
        <v>268</v>
      </c>
      <c r="B22" s="367" t="s">
        <v>706</v>
      </c>
      <c r="C22" s="261"/>
      <c r="D22" s="260"/>
      <c r="E22" s="260"/>
      <c r="F22" s="10"/>
      <c r="G22" s="10"/>
      <c r="H22" s="10"/>
      <c r="I22" s="10"/>
    </row>
    <row r="23" spans="1:9" ht="12.75" customHeight="1">
      <c r="A23" s="10">
        <v>269</v>
      </c>
      <c r="B23" s="367" t="s">
        <v>175</v>
      </c>
      <c r="C23" s="261"/>
      <c r="D23" s="260"/>
      <c r="E23" s="260"/>
      <c r="F23" s="10"/>
      <c r="G23" s="10"/>
      <c r="H23" s="10"/>
      <c r="I23" s="10"/>
    </row>
    <row r="24" spans="1:9" ht="12.75" customHeight="1">
      <c r="A24" s="10">
        <v>270</v>
      </c>
      <c r="B24" s="367" t="s">
        <v>708</v>
      </c>
      <c r="C24" s="261"/>
      <c r="D24" s="260"/>
      <c r="E24" s="260"/>
      <c r="F24" s="10"/>
      <c r="G24" s="10"/>
      <c r="H24" s="10"/>
      <c r="I24" s="10"/>
    </row>
    <row r="25" spans="1:9" ht="12.75" customHeight="1">
      <c r="A25" s="10">
        <v>271</v>
      </c>
      <c r="B25" s="367" t="s">
        <v>709</v>
      </c>
      <c r="C25" s="261"/>
      <c r="D25" s="260"/>
      <c r="E25" s="260"/>
      <c r="F25" s="10"/>
      <c r="G25" s="10"/>
      <c r="H25" s="10"/>
      <c r="I25" s="10"/>
    </row>
    <row r="26" spans="1:9" ht="26.25" customHeight="1">
      <c r="A26" s="19">
        <v>272</v>
      </c>
      <c r="B26" s="369" t="s">
        <v>192</v>
      </c>
      <c r="C26" s="261">
        <f>C$14+C$15-(C$21+C$22+C$23+C$24+C$25)</f>
        <v>0</v>
      </c>
      <c r="D26" s="261">
        <f>D$14+D$15-(D$21+D$22+D$23+D$24+D$25)</f>
        <v>0</v>
      </c>
      <c r="E26" s="261">
        <f>E$14+E$15-(E$21+E$22+E$23+E$24+E$25)</f>
        <v>0</v>
      </c>
      <c r="F26" s="10"/>
      <c r="G26" s="10"/>
      <c r="H26" s="10"/>
      <c r="I26" s="10"/>
    </row>
    <row r="27" spans="1:9" s="5" customFormat="1" ht="18" customHeight="1">
      <c r="A27" s="272"/>
      <c r="B27" s="388" t="s">
        <v>176</v>
      </c>
      <c r="C27" s="273"/>
      <c r="D27" s="274"/>
      <c r="E27" s="273"/>
      <c r="F27" s="10"/>
      <c r="G27" s="10"/>
      <c r="H27" s="10"/>
      <c r="I27" s="10"/>
    </row>
    <row r="28" spans="1:9" s="5" customFormat="1" ht="13.5" customHeight="1">
      <c r="A28" s="275"/>
      <c r="B28" s="356" t="s">
        <v>305</v>
      </c>
      <c r="C28" s="273"/>
      <c r="D28" s="274"/>
      <c r="E28" s="273"/>
      <c r="F28" s="274"/>
      <c r="G28" s="276"/>
      <c r="H28" s="276"/>
      <c r="I28" s="14"/>
    </row>
    <row r="29" spans="1:9" s="5" customFormat="1" ht="13.5" customHeight="1">
      <c r="A29" s="275"/>
      <c r="B29" s="356" t="s">
        <v>183</v>
      </c>
      <c r="C29" s="273"/>
      <c r="D29" s="274"/>
      <c r="E29" s="273"/>
      <c r="F29" s="274"/>
      <c r="G29" s="276"/>
      <c r="H29" s="276"/>
      <c r="I29" s="14"/>
    </row>
    <row r="30" spans="1:9" s="5" customFormat="1" ht="13.5" customHeight="1">
      <c r="A30" s="275"/>
      <c r="B30" s="356" t="s">
        <v>148</v>
      </c>
      <c r="C30" s="273"/>
      <c r="D30" s="274"/>
      <c r="E30" s="273"/>
      <c r="F30" s="274"/>
      <c r="G30" s="276"/>
      <c r="H30" s="276"/>
      <c r="I30" s="14"/>
    </row>
    <row r="31" spans="1:9" s="5" customFormat="1" ht="13.5" customHeight="1">
      <c r="A31" s="275"/>
      <c r="B31" s="356"/>
      <c r="C31" s="273"/>
      <c r="D31" s="274"/>
      <c r="E31" s="273"/>
      <c r="F31" s="274"/>
      <c r="G31" s="276"/>
      <c r="H31" s="276"/>
      <c r="I31" s="14"/>
    </row>
    <row r="32" spans="1:9" s="360" customFormat="1" ht="13.5" customHeight="1">
      <c r="A32" s="355"/>
      <c r="B32" s="356"/>
      <c r="C32" s="258" t="s">
        <v>15</v>
      </c>
      <c r="D32" s="258" t="s">
        <v>166</v>
      </c>
      <c r="E32" s="546" t="s">
        <v>185</v>
      </c>
      <c r="F32" s="357"/>
      <c r="G32" s="358"/>
      <c r="H32" s="358"/>
      <c r="I32" s="359"/>
    </row>
    <row r="33" spans="1:9" s="360" customFormat="1" ht="13.5" customHeight="1">
      <c r="A33" s="355"/>
      <c r="B33" s="361" t="s">
        <v>184</v>
      </c>
      <c r="C33" s="259" t="str">
        <f>"au 31.12."&amp;jahr</f>
        <v>au 31.12.2005</v>
      </c>
      <c r="D33" s="259" t="str">
        <f>"au 31.12."&amp;jahr</f>
        <v>au 31.12.2005</v>
      </c>
      <c r="E33" s="545" t="str">
        <f>"au 31.12."&amp;jahr</f>
        <v>au 31.12.2005</v>
      </c>
      <c r="F33" s="357"/>
      <c r="G33" s="358"/>
      <c r="H33" s="358"/>
      <c r="I33" s="359"/>
    </row>
    <row r="34" spans="1:9" s="360" customFormat="1" ht="13.5" customHeight="1">
      <c r="A34" s="362"/>
      <c r="B34" s="363" t="s">
        <v>462</v>
      </c>
      <c r="C34" s="364" t="s">
        <v>290</v>
      </c>
      <c r="D34" s="364" t="s">
        <v>291</v>
      </c>
      <c r="E34" s="364" t="s">
        <v>459</v>
      </c>
      <c r="F34" s="357"/>
      <c r="G34" s="358"/>
      <c r="H34" s="358"/>
      <c r="I34" s="359"/>
    </row>
    <row r="35" spans="1:9" s="360" customFormat="1" ht="13.5" customHeight="1">
      <c r="A35" s="365">
        <v>273</v>
      </c>
      <c r="B35" s="366" t="s">
        <v>187</v>
      </c>
      <c r="C35" s="260"/>
      <c r="D35" s="260"/>
      <c r="E35" s="260"/>
      <c r="F35" s="357"/>
      <c r="G35" s="358"/>
      <c r="H35" s="358"/>
      <c r="I35" s="359"/>
    </row>
    <row r="36" spans="1:9" s="360" customFormat="1" ht="13.5" customHeight="1">
      <c r="A36" s="365">
        <v>274</v>
      </c>
      <c r="B36" s="367" t="s">
        <v>188</v>
      </c>
      <c r="C36" s="261"/>
      <c r="D36" s="260"/>
      <c r="E36" s="260"/>
      <c r="F36" s="357"/>
      <c r="G36" s="358"/>
      <c r="H36" s="358"/>
      <c r="I36" s="359"/>
    </row>
    <row r="37" spans="1:9" s="360" customFormat="1" ht="13.5" customHeight="1">
      <c r="A37" s="365">
        <v>275</v>
      </c>
      <c r="B37" s="367" t="s">
        <v>189</v>
      </c>
      <c r="C37" s="261"/>
      <c r="D37" s="260"/>
      <c r="E37" s="260"/>
      <c r="F37" s="357"/>
      <c r="G37" s="358"/>
      <c r="H37" s="358"/>
      <c r="I37" s="359"/>
    </row>
    <row r="38" spans="1:9" s="360" customFormat="1" ht="13.5" customHeight="1">
      <c r="A38" s="365">
        <v>276</v>
      </c>
      <c r="B38" s="367" t="s">
        <v>190</v>
      </c>
      <c r="C38" s="261"/>
      <c r="D38" s="260"/>
      <c r="E38" s="260"/>
      <c r="F38" s="357"/>
      <c r="G38" s="358"/>
      <c r="H38" s="358"/>
      <c r="I38" s="359"/>
    </row>
    <row r="39" spans="1:9" s="360" customFormat="1" ht="13.5" customHeight="1">
      <c r="A39" s="365">
        <v>277</v>
      </c>
      <c r="B39" s="367" t="s">
        <v>191</v>
      </c>
      <c r="C39" s="261"/>
      <c r="D39" s="260"/>
      <c r="E39" s="260"/>
      <c r="F39" s="357"/>
      <c r="G39" s="358"/>
      <c r="H39" s="358"/>
      <c r="I39" s="359"/>
    </row>
    <row r="40" spans="1:9" s="371" customFormat="1" ht="26.25" customHeight="1">
      <c r="A40" s="368">
        <v>278</v>
      </c>
      <c r="B40" s="369" t="s">
        <v>193</v>
      </c>
      <c r="C40" s="370">
        <f>C$16-(C$35+C$36+C$37+C$38+C$39)</f>
        <v>0</v>
      </c>
      <c r="D40" s="370">
        <f>IF(LEFT(D$16,1)="?",0,D$16-(D$35+D$36+D$37+D$38+D$39))</f>
        <v>0</v>
      </c>
      <c r="E40" s="370">
        <f>SUM(E$35:E$39)</f>
        <v>0</v>
      </c>
      <c r="F40" s="365"/>
      <c r="G40" s="365"/>
      <c r="H40" s="365"/>
      <c r="I40" s="365"/>
    </row>
    <row r="41" spans="1:9" s="360" customFormat="1" ht="18" customHeight="1">
      <c r="A41" s="372"/>
      <c r="B41" s="388" t="s">
        <v>194</v>
      </c>
      <c r="C41" s="373"/>
      <c r="D41" s="357"/>
      <c r="E41" s="373"/>
      <c r="F41" s="365"/>
      <c r="G41" s="365"/>
      <c r="H41" s="365"/>
      <c r="I41" s="365"/>
    </row>
    <row r="42" spans="1:9" s="360" customFormat="1" ht="13.5" customHeight="1">
      <c r="A42" s="355"/>
      <c r="B42" s="356"/>
      <c r="C42" s="373"/>
      <c r="D42" s="357"/>
      <c r="E42" s="373"/>
      <c r="F42" s="357"/>
      <c r="G42" s="358"/>
      <c r="H42" s="358"/>
      <c r="I42" s="359"/>
    </row>
    <row r="43" spans="1:9" s="371" customFormat="1" ht="17.25" customHeight="1">
      <c r="A43" s="375">
        <v>12</v>
      </c>
      <c r="B43" s="547" t="s">
        <v>195</v>
      </c>
      <c r="C43" s="368"/>
      <c r="D43" s="368"/>
      <c r="E43" s="368"/>
      <c r="F43" s="368"/>
      <c r="G43" s="548" t="s">
        <v>556</v>
      </c>
      <c r="H43" s="549">
        <f>jahr</f>
        <v>2005</v>
      </c>
      <c r="I43" s="368"/>
    </row>
    <row r="44" spans="1:9" s="371" customFormat="1" ht="32.25" customHeight="1">
      <c r="A44" s="365"/>
      <c r="B44" s="550" t="str">
        <f>Vr&amp;"  "</f>
        <v>Xxxxxxxxxxxx Vie  </v>
      </c>
      <c r="C44" s="413" t="s">
        <v>198</v>
      </c>
      <c r="D44" s="365"/>
      <c r="E44" s="365"/>
      <c r="F44" s="365"/>
      <c r="G44" s="365"/>
      <c r="H44" s="365"/>
      <c r="I44" s="365"/>
    </row>
    <row r="45" spans="1:9" s="360" customFormat="1" ht="14.25" customHeight="1">
      <c r="A45" s="362"/>
      <c r="B45" s="406" t="s">
        <v>710</v>
      </c>
      <c r="C45" s="551">
        <f>DATE(jahr,12,31)</f>
        <v>38717</v>
      </c>
      <c r="D45" s="551">
        <f>DATE(YEAR(C45)-1,12,31)</f>
        <v>38352</v>
      </c>
      <c r="E45" s="551">
        <f>DATE(YEAR(D45)-1,12,31)</f>
        <v>37986</v>
      </c>
      <c r="F45" s="551">
        <f>DATE(YEAR(E45)-1,12,31)</f>
        <v>37621</v>
      </c>
      <c r="G45" s="551">
        <f>DATE(YEAR(F45)-1,12,31)</f>
        <v>37256</v>
      </c>
      <c r="H45" s="551">
        <f>DATE(YEAR(G45)-1,12,31)</f>
        <v>36891</v>
      </c>
      <c r="I45" s="365"/>
    </row>
    <row r="46" spans="1:9" s="5" customFormat="1" ht="12" customHeight="1">
      <c r="A46" s="253"/>
      <c r="B46" s="413" t="s">
        <v>462</v>
      </c>
      <c r="C46" s="23" t="s">
        <v>290</v>
      </c>
      <c r="D46" s="23" t="s">
        <v>291</v>
      </c>
      <c r="E46" s="23" t="s">
        <v>459</v>
      </c>
      <c r="F46" s="23" t="s">
        <v>460</v>
      </c>
      <c r="G46" s="23" t="s">
        <v>458</v>
      </c>
      <c r="H46" s="23" t="s">
        <v>471</v>
      </c>
      <c r="I46" s="10"/>
    </row>
    <row r="47" spans="1:9" ht="12.75" customHeight="1">
      <c r="A47" s="10"/>
      <c r="B47" s="414" t="s">
        <v>711</v>
      </c>
      <c r="C47" s="10"/>
      <c r="D47" s="10"/>
      <c r="E47" s="10"/>
      <c r="F47" s="10"/>
      <c r="G47" s="10"/>
      <c r="H47" s="10"/>
      <c r="I47" s="10"/>
    </row>
    <row r="48" spans="1:9" ht="12.75" customHeight="1">
      <c r="A48" s="365">
        <v>279</v>
      </c>
      <c r="B48" s="366" t="s">
        <v>712</v>
      </c>
      <c r="C48" s="41"/>
      <c r="D48" s="41"/>
      <c r="E48" s="41"/>
      <c r="F48" s="41"/>
      <c r="G48" s="41"/>
      <c r="H48" s="41"/>
      <c r="I48" s="10"/>
    </row>
    <row r="49" spans="1:9" ht="12.75" customHeight="1">
      <c r="A49" s="365">
        <v>280</v>
      </c>
      <c r="B49" s="367" t="s">
        <v>713</v>
      </c>
      <c r="C49" s="246"/>
      <c r="D49" s="246"/>
      <c r="E49" s="246"/>
      <c r="F49" s="246"/>
      <c r="G49" s="246"/>
      <c r="H49" s="246"/>
      <c r="I49" s="10"/>
    </row>
    <row r="50" spans="1:9" ht="12.75" customHeight="1">
      <c r="A50" s="365">
        <v>281</v>
      </c>
      <c r="B50" s="367" t="s">
        <v>199</v>
      </c>
      <c r="C50" s="246"/>
      <c r="D50" s="246"/>
      <c r="E50" s="246"/>
      <c r="F50" s="246"/>
      <c r="G50" s="246"/>
      <c r="H50" s="246"/>
      <c r="I50" s="10"/>
    </row>
    <row r="51" spans="1:9" ht="12.75" customHeight="1">
      <c r="A51" s="365">
        <v>282</v>
      </c>
      <c r="B51" s="367" t="s">
        <v>714</v>
      </c>
      <c r="C51" s="246"/>
      <c r="D51" s="246"/>
      <c r="E51" s="246"/>
      <c r="F51" s="246"/>
      <c r="G51" s="246"/>
      <c r="H51" s="246"/>
      <c r="I51" s="10"/>
    </row>
    <row r="52" spans="1:9" ht="12.75" customHeight="1">
      <c r="A52" s="365">
        <v>283</v>
      </c>
      <c r="B52" s="367" t="s">
        <v>715</v>
      </c>
      <c r="C52" s="246"/>
      <c r="D52" s="246"/>
      <c r="E52" s="246"/>
      <c r="F52" s="246"/>
      <c r="G52" s="246"/>
      <c r="H52" s="246"/>
      <c r="I52" s="10"/>
    </row>
    <row r="53" spans="1:9" ht="12.75" customHeight="1">
      <c r="A53" s="365">
        <v>284</v>
      </c>
      <c r="B53" s="367" t="s">
        <v>199</v>
      </c>
      <c r="C53" s="246"/>
      <c r="D53" s="246"/>
      <c r="E53" s="246"/>
      <c r="F53" s="246"/>
      <c r="G53" s="246"/>
      <c r="H53" s="246"/>
      <c r="I53" s="10"/>
    </row>
    <row r="54" spans="1:9" ht="12.75" customHeight="1">
      <c r="A54" s="365"/>
      <c r="B54" s="414" t="s">
        <v>716</v>
      </c>
      <c r="C54" s="10"/>
      <c r="D54" s="10"/>
      <c r="E54" s="10"/>
      <c r="F54" s="10"/>
      <c r="G54" s="10"/>
      <c r="H54" s="10"/>
      <c r="I54" s="10"/>
    </row>
    <row r="55" spans="1:9" ht="12.75" customHeight="1">
      <c r="A55" s="365">
        <v>285</v>
      </c>
      <c r="B55" s="366" t="s">
        <v>717</v>
      </c>
      <c r="C55" s="41"/>
      <c r="D55" s="41"/>
      <c r="E55" s="41"/>
      <c r="F55" s="41"/>
      <c r="G55" s="41"/>
      <c r="H55" s="41"/>
      <c r="I55" s="10"/>
    </row>
    <row r="56" spans="1:9" ht="12.75" customHeight="1">
      <c r="A56" s="365">
        <v>286</v>
      </c>
      <c r="B56" s="415" t="s">
        <v>200</v>
      </c>
      <c r="C56" s="246"/>
      <c r="D56" s="246"/>
      <c r="E56" s="246"/>
      <c r="F56" s="246"/>
      <c r="G56" s="246"/>
      <c r="H56" s="246"/>
      <c r="I56" s="10"/>
    </row>
    <row r="57" spans="1:9" ht="12.75" customHeight="1">
      <c r="A57" s="365"/>
      <c r="B57" s="414" t="s">
        <v>201</v>
      </c>
      <c r="C57" s="10"/>
      <c r="D57" s="10"/>
      <c r="E57" s="10"/>
      <c r="F57" s="10"/>
      <c r="G57" s="10"/>
      <c r="H57" s="10"/>
      <c r="I57" s="10"/>
    </row>
    <row r="58" spans="1:9" ht="12.75" customHeight="1">
      <c r="A58" s="365">
        <v>287</v>
      </c>
      <c r="B58" s="366" t="s">
        <v>718</v>
      </c>
      <c r="C58" s="41"/>
      <c r="D58" s="41"/>
      <c r="E58" s="41"/>
      <c r="F58" s="41"/>
      <c r="G58" s="41"/>
      <c r="H58" s="41"/>
      <c r="I58" s="10"/>
    </row>
    <row r="59" spans="1:9" ht="12.75" customHeight="1">
      <c r="A59" s="365">
        <v>288</v>
      </c>
      <c r="B59" s="415" t="s">
        <v>202</v>
      </c>
      <c r="C59" s="246"/>
      <c r="D59" s="246"/>
      <c r="E59" s="246"/>
      <c r="F59" s="246"/>
      <c r="G59" s="246"/>
      <c r="H59" s="246"/>
      <c r="I59" s="10"/>
    </row>
    <row r="60" spans="1:9" ht="12.75" customHeight="1">
      <c r="A60" s="365">
        <v>289</v>
      </c>
      <c r="B60" s="415" t="s">
        <v>719</v>
      </c>
      <c r="C60" s="246"/>
      <c r="D60" s="246"/>
      <c r="E60" s="246"/>
      <c r="F60" s="246"/>
      <c r="G60" s="246"/>
      <c r="H60" s="246"/>
      <c r="I60" s="10"/>
    </row>
    <row r="61" spans="1:9" ht="12.75" customHeight="1">
      <c r="A61" s="365">
        <v>290</v>
      </c>
      <c r="B61" s="415" t="s">
        <v>203</v>
      </c>
      <c r="C61" s="246"/>
      <c r="D61" s="246"/>
      <c r="E61" s="246"/>
      <c r="F61" s="246"/>
      <c r="G61" s="246"/>
      <c r="H61" s="246"/>
      <c r="I61" s="10"/>
    </row>
    <row r="62" spans="1:9" ht="12.75" customHeight="1">
      <c r="A62" s="365">
        <v>291</v>
      </c>
      <c r="B62" s="415" t="s">
        <v>714</v>
      </c>
      <c r="C62" s="246"/>
      <c r="D62" s="246"/>
      <c r="E62" s="246"/>
      <c r="F62" s="246"/>
      <c r="G62" s="246"/>
      <c r="H62" s="246"/>
      <c r="I62" s="10"/>
    </row>
    <row r="63" spans="1:9" ht="12.75" customHeight="1">
      <c r="A63" s="365">
        <v>292</v>
      </c>
      <c r="B63" s="415" t="s">
        <v>202</v>
      </c>
      <c r="C63" s="246"/>
      <c r="D63" s="246"/>
      <c r="E63" s="246"/>
      <c r="F63" s="246"/>
      <c r="G63" s="246"/>
      <c r="H63" s="246"/>
      <c r="I63" s="10"/>
    </row>
    <row r="64" spans="1:9" ht="12.75" customHeight="1">
      <c r="A64" s="365">
        <v>293</v>
      </c>
      <c r="B64" s="415" t="s">
        <v>720</v>
      </c>
      <c r="C64" s="246"/>
      <c r="D64" s="246"/>
      <c r="E64" s="246"/>
      <c r="F64" s="246"/>
      <c r="G64" s="246"/>
      <c r="H64" s="246"/>
      <c r="I64" s="10"/>
    </row>
    <row r="65" spans="1:9" ht="12.75" customHeight="1">
      <c r="A65" s="365">
        <v>294</v>
      </c>
      <c r="B65" s="415" t="s">
        <v>203</v>
      </c>
      <c r="C65" s="246"/>
      <c r="D65" s="246"/>
      <c r="E65" s="246"/>
      <c r="F65" s="246"/>
      <c r="G65" s="246"/>
      <c r="H65" s="246"/>
      <c r="I65" s="10"/>
    </row>
    <row r="66" spans="1:9" ht="12.75" customHeight="1">
      <c r="A66" s="365"/>
      <c r="B66" s="414" t="s">
        <v>721</v>
      </c>
      <c r="C66" s="10"/>
      <c r="D66" s="10"/>
      <c r="E66" s="10"/>
      <c r="F66" s="10"/>
      <c r="G66" s="10"/>
      <c r="H66" s="10"/>
      <c r="I66" s="10"/>
    </row>
    <row r="67" spans="1:9" ht="12.75" customHeight="1">
      <c r="A67" s="365">
        <v>295</v>
      </c>
      <c r="B67" s="366" t="s">
        <v>718</v>
      </c>
      <c r="C67" s="41"/>
      <c r="D67" s="41"/>
      <c r="E67" s="41"/>
      <c r="F67" s="41"/>
      <c r="G67" s="41"/>
      <c r="H67" s="41"/>
      <c r="I67" s="10"/>
    </row>
    <row r="68" spans="1:9" ht="12.75" customHeight="1">
      <c r="A68" s="365">
        <v>296</v>
      </c>
      <c r="B68" s="415" t="s">
        <v>204</v>
      </c>
      <c r="C68" s="246"/>
      <c r="D68" s="246"/>
      <c r="E68" s="246"/>
      <c r="F68" s="246"/>
      <c r="G68" s="246"/>
      <c r="H68" s="246"/>
      <c r="I68" s="10"/>
    </row>
    <row r="69" spans="1:9" ht="12.75" customHeight="1">
      <c r="A69" s="365">
        <v>297</v>
      </c>
      <c r="B69" s="415" t="s">
        <v>722</v>
      </c>
      <c r="C69" s="246"/>
      <c r="D69" s="246"/>
      <c r="E69" s="246"/>
      <c r="F69" s="246"/>
      <c r="G69" s="246"/>
      <c r="H69" s="246"/>
      <c r="I69" s="10"/>
    </row>
    <row r="70" spans="1:9" ht="12.75" customHeight="1">
      <c r="A70" s="365">
        <v>298</v>
      </c>
      <c r="B70" s="415" t="s">
        <v>723</v>
      </c>
      <c r="C70" s="246"/>
      <c r="D70" s="246"/>
      <c r="E70" s="246"/>
      <c r="F70" s="246"/>
      <c r="G70" s="246"/>
      <c r="H70" s="246"/>
      <c r="I70" s="10"/>
    </row>
    <row r="71" spans="1:9" ht="12.75" customHeight="1">
      <c r="A71" s="365">
        <v>299</v>
      </c>
      <c r="B71" s="415" t="s">
        <v>724</v>
      </c>
      <c r="C71" s="246"/>
      <c r="D71" s="246"/>
      <c r="E71" s="246"/>
      <c r="F71" s="246"/>
      <c r="G71" s="246"/>
      <c r="H71" s="246"/>
      <c r="I71" s="10"/>
    </row>
    <row r="72" spans="1:9" ht="12.75" customHeight="1">
      <c r="A72" s="365">
        <v>300</v>
      </c>
      <c r="B72" s="415" t="s">
        <v>205</v>
      </c>
      <c r="C72" s="246"/>
      <c r="D72" s="246"/>
      <c r="E72" s="246"/>
      <c r="F72" s="246"/>
      <c r="G72" s="246"/>
      <c r="H72" s="246"/>
      <c r="I72" s="10"/>
    </row>
    <row r="73" spans="1:9" ht="12.75" customHeight="1">
      <c r="A73" s="365">
        <v>301</v>
      </c>
      <c r="B73" s="415" t="s">
        <v>714</v>
      </c>
      <c r="C73" s="246"/>
      <c r="D73" s="246"/>
      <c r="E73" s="246"/>
      <c r="F73" s="246"/>
      <c r="G73" s="246"/>
      <c r="H73" s="246"/>
      <c r="I73" s="10"/>
    </row>
    <row r="74" spans="1:9" ht="12.75" customHeight="1">
      <c r="A74" s="365">
        <v>302</v>
      </c>
      <c r="B74" s="415" t="s">
        <v>204</v>
      </c>
      <c r="C74" s="246"/>
      <c r="D74" s="246"/>
      <c r="E74" s="246"/>
      <c r="F74" s="246"/>
      <c r="G74" s="246"/>
      <c r="H74" s="246"/>
      <c r="I74" s="10"/>
    </row>
    <row r="75" spans="1:9" ht="12.75" customHeight="1">
      <c r="A75" s="365">
        <v>303</v>
      </c>
      <c r="B75" s="415" t="s">
        <v>725</v>
      </c>
      <c r="C75" s="246"/>
      <c r="D75" s="246"/>
      <c r="E75" s="246"/>
      <c r="F75" s="246"/>
      <c r="G75" s="246"/>
      <c r="H75" s="246"/>
      <c r="I75" s="10"/>
    </row>
    <row r="76" spans="1:9" ht="12.75" customHeight="1">
      <c r="A76" s="365">
        <v>304</v>
      </c>
      <c r="B76" s="415" t="s">
        <v>726</v>
      </c>
      <c r="C76" s="246"/>
      <c r="D76" s="246"/>
      <c r="E76" s="246"/>
      <c r="F76" s="246"/>
      <c r="G76" s="246"/>
      <c r="H76" s="246"/>
      <c r="I76" s="10"/>
    </row>
    <row r="77" spans="1:9" ht="12.75" customHeight="1">
      <c r="A77" s="365">
        <v>305</v>
      </c>
      <c r="B77" s="415" t="s">
        <v>727</v>
      </c>
      <c r="C77" s="246"/>
      <c r="D77" s="246"/>
      <c r="E77" s="246"/>
      <c r="F77" s="246"/>
      <c r="G77" s="246"/>
      <c r="H77" s="246"/>
      <c r="I77" s="10"/>
    </row>
    <row r="78" spans="1:9" ht="12.75" customHeight="1">
      <c r="A78" s="365">
        <v>306</v>
      </c>
      <c r="B78" s="415" t="s">
        <v>206</v>
      </c>
      <c r="C78" s="246"/>
      <c r="D78" s="246"/>
      <c r="E78" s="246"/>
      <c r="F78" s="246"/>
      <c r="G78" s="246"/>
      <c r="H78" s="246"/>
      <c r="I78" s="10"/>
    </row>
    <row r="79" spans="1:9" ht="15.75" customHeight="1">
      <c r="A79" s="365"/>
      <c r="B79" s="10"/>
      <c r="C79" s="10"/>
      <c r="D79" s="10"/>
      <c r="E79" s="10"/>
      <c r="F79" s="10"/>
      <c r="G79" s="10"/>
      <c r="H79" s="10"/>
      <c r="I79" s="10"/>
    </row>
    <row r="80" spans="1:9" s="371" customFormat="1" ht="17.25" customHeight="1">
      <c r="A80" s="375">
        <v>13</v>
      </c>
      <c r="B80" s="547" t="s">
        <v>728</v>
      </c>
      <c r="C80" s="368"/>
      <c r="D80" s="368"/>
      <c r="E80" s="368"/>
      <c r="F80" s="368"/>
      <c r="G80" s="548" t="s">
        <v>556</v>
      </c>
      <c r="H80" s="549">
        <f>jahr</f>
        <v>2005</v>
      </c>
      <c r="I80" s="365"/>
    </row>
    <row r="81" spans="1:9" s="371" customFormat="1" ht="32.25" customHeight="1">
      <c r="A81" s="365"/>
      <c r="B81" s="550" t="str">
        <f>Vr&amp;"  "</f>
        <v>Xxxxxxxxxxxx Vie  </v>
      </c>
      <c r="C81" s="413" t="s">
        <v>198</v>
      </c>
      <c r="D81" s="365"/>
      <c r="E81" s="365"/>
      <c r="F81" s="365"/>
      <c r="G81" s="365"/>
      <c r="H81" s="365"/>
      <c r="I81" s="365"/>
    </row>
    <row r="82" spans="1:9" s="360" customFormat="1" ht="14.25" customHeight="1">
      <c r="A82" s="362"/>
      <c r="B82" s="406" t="s">
        <v>207</v>
      </c>
      <c r="C82" s="551">
        <f>DATE(jahr,12,31)</f>
        <v>38717</v>
      </c>
      <c r="D82" s="551">
        <f>DATE(YEAR(C82)-1,12,31)</f>
        <v>38352</v>
      </c>
      <c r="E82" s="551">
        <f>DATE(YEAR(D82)-1,12,31)</f>
        <v>37986</v>
      </c>
      <c r="F82" s="551">
        <f>DATE(YEAR(E82)-1,12,31)</f>
        <v>37621</v>
      </c>
      <c r="G82" s="551">
        <f>DATE(YEAR(F82)-1,12,31)</f>
        <v>37256</v>
      </c>
      <c r="H82" s="551">
        <f>DATE(YEAR(G82)-1,12,31)</f>
        <v>36891</v>
      </c>
      <c r="I82" s="365"/>
    </row>
    <row r="83" spans="1:9" s="5" customFormat="1" ht="12" customHeight="1">
      <c r="A83" s="362"/>
      <c r="B83" s="413" t="s">
        <v>462</v>
      </c>
      <c r="C83" s="23" t="s">
        <v>290</v>
      </c>
      <c r="D83" s="23" t="s">
        <v>291</v>
      </c>
      <c r="E83" s="23" t="s">
        <v>459</v>
      </c>
      <c r="F83" s="23" t="s">
        <v>460</v>
      </c>
      <c r="G83" s="23" t="s">
        <v>458</v>
      </c>
      <c r="H83" s="23" t="s">
        <v>471</v>
      </c>
      <c r="I83" s="10"/>
    </row>
    <row r="84" spans="1:9" ht="12.75" customHeight="1">
      <c r="A84" s="365"/>
      <c r="B84" s="414" t="s">
        <v>729</v>
      </c>
      <c r="C84" s="23"/>
      <c r="D84" s="23"/>
      <c r="E84" s="23"/>
      <c r="F84" s="23"/>
      <c r="G84" s="23"/>
      <c r="H84" s="23"/>
      <c r="I84" s="10"/>
    </row>
    <row r="85" spans="1:9" ht="12.75" customHeight="1">
      <c r="A85" s="365">
        <v>307</v>
      </c>
      <c r="B85" s="366" t="s">
        <v>718</v>
      </c>
      <c r="C85" s="41"/>
      <c r="D85" s="41"/>
      <c r="E85" s="41"/>
      <c r="F85" s="41"/>
      <c r="G85" s="41"/>
      <c r="H85" s="41"/>
      <c r="I85" s="10"/>
    </row>
    <row r="86" spans="1:9" ht="12.75" customHeight="1">
      <c r="A86" s="365">
        <v>308</v>
      </c>
      <c r="B86" s="415" t="s">
        <v>208</v>
      </c>
      <c r="C86" s="246"/>
      <c r="D86" s="246"/>
      <c r="E86" s="246"/>
      <c r="F86" s="246"/>
      <c r="G86" s="246"/>
      <c r="H86" s="246"/>
      <c r="I86" s="10"/>
    </row>
    <row r="87" spans="1:9" ht="12.75" customHeight="1">
      <c r="A87" s="365">
        <v>309</v>
      </c>
      <c r="B87" s="415" t="s">
        <v>209</v>
      </c>
      <c r="C87" s="246"/>
      <c r="D87" s="246"/>
      <c r="E87" s="246"/>
      <c r="F87" s="246"/>
      <c r="G87" s="246"/>
      <c r="H87" s="246"/>
      <c r="I87" s="10"/>
    </row>
    <row r="88" spans="1:9" ht="12.75" customHeight="1">
      <c r="A88" s="365">
        <v>310</v>
      </c>
      <c r="B88" s="415" t="s">
        <v>714</v>
      </c>
      <c r="C88" s="246"/>
      <c r="D88" s="246"/>
      <c r="E88" s="246"/>
      <c r="F88" s="246"/>
      <c r="G88" s="246"/>
      <c r="H88" s="246"/>
      <c r="I88" s="10"/>
    </row>
    <row r="89" spans="1:9" ht="12.75" customHeight="1">
      <c r="A89" s="365">
        <v>311</v>
      </c>
      <c r="B89" s="415" t="s">
        <v>210</v>
      </c>
      <c r="C89" s="246"/>
      <c r="D89" s="246"/>
      <c r="E89" s="246"/>
      <c r="F89" s="246"/>
      <c r="G89" s="246"/>
      <c r="H89" s="246"/>
      <c r="I89" s="10"/>
    </row>
    <row r="90" spans="1:9" ht="12.75" customHeight="1">
      <c r="A90" s="365">
        <v>312</v>
      </c>
      <c r="B90" s="415" t="s">
        <v>211</v>
      </c>
      <c r="C90" s="246"/>
      <c r="D90" s="246"/>
      <c r="E90" s="246"/>
      <c r="F90" s="246"/>
      <c r="G90" s="246"/>
      <c r="H90" s="246"/>
      <c r="I90" s="10"/>
    </row>
    <row r="91" spans="1:9" ht="12.75" customHeight="1">
      <c r="A91" s="365"/>
      <c r="B91" s="414" t="s">
        <v>730</v>
      </c>
      <c r="C91" s="10"/>
      <c r="D91" s="10"/>
      <c r="E91" s="10"/>
      <c r="F91" s="10"/>
      <c r="G91" s="10"/>
      <c r="H91" s="10"/>
      <c r="I91" s="10"/>
    </row>
    <row r="92" spans="1:9" ht="12.75" customHeight="1">
      <c r="A92" s="365">
        <v>313</v>
      </c>
      <c r="B92" s="366" t="s">
        <v>718</v>
      </c>
      <c r="C92" s="41"/>
      <c r="D92" s="41"/>
      <c r="E92" s="41"/>
      <c r="F92" s="41"/>
      <c r="G92" s="41"/>
      <c r="H92" s="41"/>
      <c r="I92" s="10"/>
    </row>
    <row r="93" spans="1:9" ht="12.75" customHeight="1">
      <c r="A93" s="365">
        <v>314</v>
      </c>
      <c r="B93" s="415" t="s">
        <v>212</v>
      </c>
      <c r="C93" s="246"/>
      <c r="D93" s="246"/>
      <c r="E93" s="246"/>
      <c r="F93" s="246"/>
      <c r="G93" s="246"/>
      <c r="H93" s="246"/>
      <c r="I93" s="10"/>
    </row>
    <row r="94" spans="1:9" ht="12.75" customHeight="1">
      <c r="A94" s="365">
        <v>315</v>
      </c>
      <c r="B94" s="415" t="s">
        <v>732</v>
      </c>
      <c r="C94" s="246"/>
      <c r="D94" s="246"/>
      <c r="E94" s="246"/>
      <c r="F94" s="246"/>
      <c r="G94" s="246"/>
      <c r="H94" s="246"/>
      <c r="I94" s="10"/>
    </row>
    <row r="95" spans="1:9" ht="12.75" customHeight="1">
      <c r="A95" s="365">
        <v>316</v>
      </c>
      <c r="B95" s="415" t="s">
        <v>714</v>
      </c>
      <c r="C95" s="246"/>
      <c r="D95" s="246"/>
      <c r="E95" s="246"/>
      <c r="F95" s="246"/>
      <c r="G95" s="246"/>
      <c r="H95" s="246"/>
      <c r="I95" s="10"/>
    </row>
    <row r="96" spans="1:9" ht="12.75" customHeight="1">
      <c r="A96" s="365">
        <v>317</v>
      </c>
      <c r="B96" s="415" t="s">
        <v>213</v>
      </c>
      <c r="C96" s="246"/>
      <c r="D96" s="246"/>
      <c r="E96" s="246"/>
      <c r="F96" s="246"/>
      <c r="G96" s="246"/>
      <c r="H96" s="246"/>
      <c r="I96" s="10"/>
    </row>
    <row r="97" spans="1:9" ht="12.75" customHeight="1">
      <c r="A97" s="365">
        <v>318</v>
      </c>
      <c r="B97" s="415" t="s">
        <v>214</v>
      </c>
      <c r="C97" s="246"/>
      <c r="D97" s="246"/>
      <c r="E97" s="246"/>
      <c r="F97" s="246"/>
      <c r="G97" s="246"/>
      <c r="H97" s="246"/>
      <c r="I97" s="10"/>
    </row>
    <row r="98" spans="1:9" ht="12.75" customHeight="1">
      <c r="A98" s="365"/>
      <c r="B98" s="414" t="s">
        <v>733</v>
      </c>
      <c r="C98" s="10"/>
      <c r="D98" s="10"/>
      <c r="E98" s="10"/>
      <c r="F98" s="10"/>
      <c r="G98" s="10"/>
      <c r="H98" s="10"/>
      <c r="I98" s="10"/>
    </row>
    <row r="99" spans="1:9" ht="12.75" customHeight="1">
      <c r="A99" s="365">
        <v>319</v>
      </c>
      <c r="B99" s="366" t="s">
        <v>216</v>
      </c>
      <c r="C99" s="41"/>
      <c r="D99" s="41"/>
      <c r="E99" s="41"/>
      <c r="F99" s="41"/>
      <c r="G99" s="41"/>
      <c r="H99" s="41"/>
      <c r="I99" s="10"/>
    </row>
    <row r="100" spans="1:9" ht="12.75" customHeight="1">
      <c r="A100" s="365">
        <v>320</v>
      </c>
      <c r="B100" s="415" t="s">
        <v>217</v>
      </c>
      <c r="C100" s="246"/>
      <c r="D100" s="246"/>
      <c r="E100" s="246"/>
      <c r="F100" s="246"/>
      <c r="G100" s="246"/>
      <c r="H100" s="246"/>
      <c r="I100" s="10"/>
    </row>
    <row r="101" spans="1:9" ht="12.75" customHeight="1">
      <c r="A101" s="365">
        <v>321</v>
      </c>
      <c r="B101" s="415" t="s">
        <v>218</v>
      </c>
      <c r="C101" s="246"/>
      <c r="D101" s="246"/>
      <c r="E101" s="246"/>
      <c r="F101" s="246"/>
      <c r="G101" s="246"/>
      <c r="H101" s="246"/>
      <c r="I101" s="10"/>
    </row>
    <row r="102" spans="1:9" ht="12.75" customHeight="1">
      <c r="A102" s="365">
        <v>322</v>
      </c>
      <c r="B102" s="415" t="s">
        <v>219</v>
      </c>
      <c r="C102" s="246"/>
      <c r="D102" s="246"/>
      <c r="E102" s="246"/>
      <c r="F102" s="246"/>
      <c r="G102" s="246"/>
      <c r="H102" s="246"/>
      <c r="I102" s="10"/>
    </row>
    <row r="103" spans="1:9" ht="12.75" customHeight="1">
      <c r="A103" s="365">
        <v>323</v>
      </c>
      <c r="B103" s="415" t="s">
        <v>734</v>
      </c>
      <c r="C103" s="246"/>
      <c r="D103" s="246"/>
      <c r="E103" s="246"/>
      <c r="F103" s="246"/>
      <c r="G103" s="246"/>
      <c r="H103" s="246"/>
      <c r="I103" s="10"/>
    </row>
    <row r="104" spans="1:9" ht="12.75" customHeight="1">
      <c r="A104" s="365">
        <v>324</v>
      </c>
      <c r="B104" s="415" t="s">
        <v>215</v>
      </c>
      <c r="C104" s="246"/>
      <c r="D104" s="246"/>
      <c r="E104" s="246"/>
      <c r="F104" s="246"/>
      <c r="G104" s="246"/>
      <c r="H104" s="246"/>
      <c r="I104" s="10"/>
    </row>
    <row r="105" spans="1:9" ht="12.75" customHeight="1">
      <c r="A105" s="365">
        <v>325</v>
      </c>
      <c r="B105" s="415" t="s">
        <v>735</v>
      </c>
      <c r="C105" s="246"/>
      <c r="D105" s="246"/>
      <c r="E105" s="246"/>
      <c r="F105" s="246"/>
      <c r="G105" s="246"/>
      <c r="H105" s="246"/>
      <c r="I105" s="10"/>
    </row>
    <row r="106" spans="1:9" ht="12.75" customHeight="1">
      <c r="A106" s="365">
        <v>326</v>
      </c>
      <c r="B106" s="415" t="s">
        <v>736</v>
      </c>
      <c r="C106" s="246"/>
      <c r="D106" s="246"/>
      <c r="E106" s="246"/>
      <c r="F106" s="246"/>
      <c r="G106" s="246"/>
      <c r="H106" s="246"/>
      <c r="I106" s="10"/>
    </row>
    <row r="107" spans="1:9" ht="12.75" customHeight="1">
      <c r="A107" s="365">
        <v>327</v>
      </c>
      <c r="B107" s="415" t="s">
        <v>737</v>
      </c>
      <c r="C107" s="246"/>
      <c r="D107" s="246"/>
      <c r="E107" s="246"/>
      <c r="F107" s="246"/>
      <c r="G107" s="246"/>
      <c r="H107" s="246"/>
      <c r="I107" s="10"/>
    </row>
    <row r="108" spans="1:9" ht="12.75" customHeight="1">
      <c r="A108" s="365">
        <v>328</v>
      </c>
      <c r="B108" s="415" t="s">
        <v>0</v>
      </c>
      <c r="C108" s="246"/>
      <c r="D108" s="246"/>
      <c r="E108" s="246"/>
      <c r="F108" s="246"/>
      <c r="G108" s="246"/>
      <c r="H108" s="246"/>
      <c r="I108" s="10"/>
    </row>
    <row r="109" spans="1:9" ht="12.75" customHeight="1">
      <c r="A109" s="365">
        <v>329</v>
      </c>
      <c r="B109" s="415" t="s">
        <v>220</v>
      </c>
      <c r="C109" s="246"/>
      <c r="D109" s="246"/>
      <c r="E109" s="246"/>
      <c r="F109" s="246"/>
      <c r="G109" s="246"/>
      <c r="H109" s="246"/>
      <c r="I109" s="10"/>
    </row>
    <row r="110" spans="1:9" ht="12.75" customHeight="1">
      <c r="A110" s="365">
        <v>330</v>
      </c>
      <c r="B110" s="415" t="s">
        <v>221</v>
      </c>
      <c r="C110" s="246"/>
      <c r="D110" s="246"/>
      <c r="E110" s="246"/>
      <c r="F110" s="246"/>
      <c r="G110" s="246"/>
      <c r="H110" s="246"/>
      <c r="I110" s="10"/>
    </row>
    <row r="111" spans="1:9" ht="12.75" customHeight="1">
      <c r="A111" s="365">
        <v>331</v>
      </c>
      <c r="B111" s="415" t="s">
        <v>222</v>
      </c>
      <c r="C111" s="246"/>
      <c r="D111" s="246"/>
      <c r="E111" s="246"/>
      <c r="F111" s="246"/>
      <c r="G111" s="246"/>
      <c r="H111" s="246"/>
      <c r="I111" s="10"/>
    </row>
    <row r="112" spans="1:9" ht="12.75" customHeight="1">
      <c r="A112" s="365">
        <v>332</v>
      </c>
      <c r="B112" s="415" t="s">
        <v>223</v>
      </c>
      <c r="C112" s="246"/>
      <c r="D112" s="246"/>
      <c r="E112" s="246"/>
      <c r="F112" s="246"/>
      <c r="G112" s="246"/>
      <c r="H112" s="246"/>
      <c r="I112" s="10"/>
    </row>
    <row r="113" spans="1:9" ht="12.75" customHeight="1">
      <c r="A113" s="365">
        <v>333</v>
      </c>
      <c r="B113" s="415" t="s">
        <v>1</v>
      </c>
      <c r="C113" s="246"/>
      <c r="D113" s="246"/>
      <c r="E113" s="246"/>
      <c r="F113" s="246"/>
      <c r="G113" s="246"/>
      <c r="H113" s="246"/>
      <c r="I113" s="10"/>
    </row>
    <row r="114" spans="1:9" ht="12.75" customHeight="1">
      <c r="A114" s="365">
        <v>334</v>
      </c>
      <c r="B114" s="415" t="s">
        <v>2</v>
      </c>
      <c r="C114" s="246"/>
      <c r="D114" s="246"/>
      <c r="E114" s="246"/>
      <c r="F114" s="246"/>
      <c r="G114" s="246"/>
      <c r="H114" s="246"/>
      <c r="I114" s="10"/>
    </row>
    <row r="115" spans="1:9" ht="12.75" customHeight="1">
      <c r="A115" s="365">
        <v>335</v>
      </c>
      <c r="B115" s="415" t="s">
        <v>3</v>
      </c>
      <c r="C115" s="246"/>
      <c r="D115" s="246"/>
      <c r="E115" s="246"/>
      <c r="F115" s="246"/>
      <c r="G115" s="246"/>
      <c r="H115" s="246"/>
      <c r="I115" s="10"/>
    </row>
    <row r="116" spans="1:9" ht="12.75" customHeight="1">
      <c r="A116" s="365">
        <v>336</v>
      </c>
      <c r="B116" s="415" t="s">
        <v>4</v>
      </c>
      <c r="C116" s="246"/>
      <c r="D116" s="246"/>
      <c r="E116" s="246"/>
      <c r="F116" s="246"/>
      <c r="G116" s="246"/>
      <c r="H116" s="246"/>
      <c r="I116" s="10"/>
    </row>
    <row r="117" spans="1:9" s="371" customFormat="1" ht="12.75">
      <c r="A117" s="365"/>
      <c r="B117" s="365"/>
      <c r="C117" s="365"/>
      <c r="D117" s="365"/>
      <c r="E117" s="365"/>
      <c r="F117" s="365"/>
      <c r="G117" s="365"/>
      <c r="H117" s="365"/>
      <c r="I117" s="365"/>
    </row>
    <row r="118" spans="1:10" s="371" customFormat="1" ht="6" customHeight="1">
      <c r="A118" s="365"/>
      <c r="B118" s="365"/>
      <c r="C118" s="365"/>
      <c r="D118" s="365"/>
      <c r="E118" s="365"/>
      <c r="F118" s="365"/>
      <c r="G118" s="365"/>
      <c r="H118" s="365"/>
      <c r="I118" s="365"/>
      <c r="J118" s="553"/>
    </row>
    <row r="119" spans="1:10" s="371" customFormat="1" ht="17.25" customHeight="1">
      <c r="A119" s="375">
        <v>14</v>
      </c>
      <c r="B119" s="547" t="s">
        <v>5</v>
      </c>
      <c r="C119" s="552"/>
      <c r="D119" s="368"/>
      <c r="E119" s="368"/>
      <c r="F119" s="368"/>
      <c r="G119" s="548" t="s">
        <v>556</v>
      </c>
      <c r="H119" s="549">
        <f>jahr</f>
        <v>2005</v>
      </c>
      <c r="I119" s="365"/>
      <c r="J119" s="553"/>
    </row>
    <row r="120" spans="1:9" s="371" customFormat="1" ht="25.5" customHeight="1">
      <c r="A120" s="365"/>
      <c r="B120" s="550" t="str">
        <f>Vr&amp;"  "</f>
        <v>Xxxxxxxxxxxx Vie  </v>
      </c>
      <c r="C120" s="413"/>
      <c r="D120" s="365"/>
      <c r="E120" s="365"/>
      <c r="F120" s="365"/>
      <c r="G120" s="365"/>
      <c r="H120" s="365"/>
      <c r="I120" s="365"/>
    </row>
    <row r="121" spans="2:10" s="371" customFormat="1" ht="17.25" customHeight="1">
      <c r="B121" s="408" t="s">
        <v>196</v>
      </c>
      <c r="C121" s="365"/>
      <c r="D121" s="365"/>
      <c r="E121" s="365"/>
      <c r="F121" s="365"/>
      <c r="G121" s="365"/>
      <c r="H121" s="365"/>
      <c r="I121" s="365"/>
      <c r="J121" s="553"/>
    </row>
    <row r="122" spans="1:10" s="360" customFormat="1" ht="15" customHeight="1">
      <c r="A122" s="362"/>
      <c r="B122" s="408" t="s">
        <v>197</v>
      </c>
      <c r="C122" s="554">
        <f>jahr+1</f>
        <v>2006</v>
      </c>
      <c r="D122" s="554">
        <f>jahr</f>
        <v>2005</v>
      </c>
      <c r="E122" s="554">
        <f>jahr-1</f>
        <v>2004</v>
      </c>
      <c r="F122" s="554">
        <f>jahr-2</f>
        <v>2003</v>
      </c>
      <c r="G122" s="365"/>
      <c r="H122" s="365"/>
      <c r="I122" s="365"/>
      <c r="J122" s="555"/>
    </row>
    <row r="123" spans="1:10" s="360" customFormat="1" ht="15" customHeight="1">
      <c r="A123" s="362"/>
      <c r="B123" s="416" t="s">
        <v>462</v>
      </c>
      <c r="C123" s="364" t="s">
        <v>290</v>
      </c>
      <c r="D123" s="364" t="s">
        <v>291</v>
      </c>
      <c r="E123" s="364" t="s">
        <v>459</v>
      </c>
      <c r="F123" s="364" t="s">
        <v>460</v>
      </c>
      <c r="G123" s="365"/>
      <c r="H123" s="365"/>
      <c r="I123" s="365"/>
      <c r="J123" s="555"/>
    </row>
    <row r="124" spans="1:10" s="360" customFormat="1" ht="15" customHeight="1">
      <c r="A124" s="362"/>
      <c r="B124" s="414" t="s">
        <v>6</v>
      </c>
      <c r="C124" s="364"/>
      <c r="D124" s="364"/>
      <c r="E124" s="364"/>
      <c r="F124" s="364"/>
      <c r="G124" s="365"/>
      <c r="H124" s="365"/>
      <c r="I124" s="362"/>
      <c r="J124" s="555"/>
    </row>
    <row r="125" spans="1:10" ht="12.75" customHeight="1">
      <c r="A125" s="365">
        <v>337</v>
      </c>
      <c r="B125" s="417" t="s">
        <v>7</v>
      </c>
      <c r="C125" s="277"/>
      <c r="D125" s="41"/>
      <c r="E125" s="41"/>
      <c r="F125" s="41"/>
      <c r="G125" s="10"/>
      <c r="H125" s="10"/>
      <c r="I125" s="10"/>
      <c r="J125" s="6"/>
    </row>
    <row r="126" spans="1:10" ht="12.75" customHeight="1">
      <c r="A126" s="365">
        <v>338</v>
      </c>
      <c r="B126" s="418" t="s">
        <v>224</v>
      </c>
      <c r="C126" s="278"/>
      <c r="D126" s="246"/>
      <c r="E126" s="246"/>
      <c r="F126" s="246"/>
      <c r="G126" s="10"/>
      <c r="H126" s="10"/>
      <c r="I126" s="10"/>
      <c r="J126" s="6"/>
    </row>
    <row r="127" spans="1:10" ht="12.75" customHeight="1">
      <c r="A127" s="365">
        <v>339</v>
      </c>
      <c r="B127" s="418" t="s">
        <v>8</v>
      </c>
      <c r="C127" s="278"/>
      <c r="D127" s="246"/>
      <c r="E127" s="246"/>
      <c r="F127" s="246"/>
      <c r="G127" s="10"/>
      <c r="H127" s="10"/>
      <c r="I127" s="10"/>
      <c r="J127" s="6"/>
    </row>
    <row r="128" spans="1:10" ht="12.75" customHeight="1">
      <c r="A128" s="365">
        <v>340</v>
      </c>
      <c r="B128" s="418" t="s">
        <v>225</v>
      </c>
      <c r="C128" s="278"/>
      <c r="D128" s="246"/>
      <c r="E128" s="246"/>
      <c r="F128" s="246"/>
      <c r="G128" s="10"/>
      <c r="H128" s="10"/>
      <c r="I128" s="10"/>
      <c r="J128" s="6"/>
    </row>
    <row r="129" spans="1:10" ht="12.75" customHeight="1">
      <c r="A129" s="365">
        <v>341</v>
      </c>
      <c r="B129" s="418" t="s">
        <v>9</v>
      </c>
      <c r="C129" s="278"/>
      <c r="D129" s="246"/>
      <c r="E129" s="246"/>
      <c r="F129" s="246"/>
      <c r="G129" s="10"/>
      <c r="H129" s="10"/>
      <c r="I129" s="10"/>
      <c r="J129" s="6"/>
    </row>
    <row r="130" spans="1:10" ht="12.75" customHeight="1">
      <c r="A130" s="365">
        <v>342</v>
      </c>
      <c r="B130" s="418" t="s">
        <v>10</v>
      </c>
      <c r="C130" s="278"/>
      <c r="D130" s="246"/>
      <c r="E130" s="246"/>
      <c r="F130" s="246"/>
      <c r="G130" s="10"/>
      <c r="H130" s="10"/>
      <c r="I130" s="10"/>
      <c r="J130" s="6"/>
    </row>
    <row r="131" spans="1:10" ht="12.75" customHeight="1">
      <c r="A131" s="365">
        <v>343</v>
      </c>
      <c r="B131" s="418" t="s">
        <v>11</v>
      </c>
      <c r="C131" s="278"/>
      <c r="D131" s="246"/>
      <c r="E131" s="246"/>
      <c r="F131" s="246"/>
      <c r="G131" s="10"/>
      <c r="H131" s="10"/>
      <c r="I131" s="10"/>
      <c r="J131" s="6"/>
    </row>
    <row r="132" spans="1:10" ht="12.75" customHeight="1">
      <c r="A132" s="365"/>
      <c r="B132" s="414" t="s">
        <v>12</v>
      </c>
      <c r="C132" s="279"/>
      <c r="D132" s="279"/>
      <c r="E132" s="279"/>
      <c r="F132" s="62"/>
      <c r="G132" s="10"/>
      <c r="H132" s="10"/>
      <c r="I132" s="10"/>
      <c r="J132" s="6"/>
    </row>
    <row r="133" spans="1:10" ht="12.75" customHeight="1">
      <c r="A133" s="365">
        <v>344</v>
      </c>
      <c r="B133" s="417" t="s">
        <v>13</v>
      </c>
      <c r="C133" s="277"/>
      <c r="D133" s="41"/>
      <c r="E133" s="41"/>
      <c r="F133" s="62"/>
      <c r="G133" s="10"/>
      <c r="H133" s="10"/>
      <c r="I133" s="10"/>
      <c r="J133" s="6"/>
    </row>
    <row r="134" spans="1:10" ht="12.75" customHeight="1">
      <c r="A134" s="365">
        <v>345</v>
      </c>
      <c r="B134" s="418" t="s">
        <v>14</v>
      </c>
      <c r="C134" s="246"/>
      <c r="D134" s="246"/>
      <c r="E134" s="280"/>
      <c r="F134" s="62"/>
      <c r="G134" s="10"/>
      <c r="H134" s="10"/>
      <c r="I134" s="10"/>
      <c r="J134" s="6"/>
    </row>
    <row r="135" spans="1:10" ht="12.75" customHeight="1">
      <c r="A135" s="365">
        <v>346</v>
      </c>
      <c r="B135" s="418" t="s">
        <v>226</v>
      </c>
      <c r="C135" s="246"/>
      <c r="D135" s="246"/>
      <c r="E135" s="41"/>
      <c r="F135" s="41"/>
      <c r="G135" s="10"/>
      <c r="H135" s="10"/>
      <c r="I135" s="10"/>
      <c r="J135" s="6"/>
    </row>
    <row r="136" spans="1:9" ht="12.75" customHeight="1">
      <c r="A136" s="365">
        <v>347</v>
      </c>
      <c r="B136" s="418" t="s">
        <v>227</v>
      </c>
      <c r="C136" s="281"/>
      <c r="D136" s="246"/>
      <c r="E136" s="246"/>
      <c r="F136" s="41"/>
      <c r="G136" s="10"/>
      <c r="H136" s="10"/>
      <c r="I136" s="10"/>
    </row>
    <row r="137" spans="1:9" ht="12.75" customHeight="1">
      <c r="A137" s="365">
        <v>348</v>
      </c>
      <c r="B137" s="415" t="str">
        <f>"        Pos. 347 a-t-elle pu être adaptée selon le plan d'exploitation en "&amp;jahr&amp;" ?"</f>
        <v>        Pos. 347 a-t-elle pu être adaptée selon le plan d'exploitation en 2005 ?</v>
      </c>
      <c r="C137" s="733"/>
      <c r="D137" s="733"/>
      <c r="E137" s="733"/>
      <c r="F137" s="734"/>
      <c r="G137" s="734"/>
      <c r="H137" s="734"/>
      <c r="I137" s="10"/>
    </row>
    <row r="138" spans="1:9" s="360" customFormat="1" ht="18" customHeight="1">
      <c r="A138" s="372"/>
      <c r="B138" s="419" t="s">
        <v>228</v>
      </c>
      <c r="C138" s="373"/>
      <c r="D138" s="357"/>
      <c r="E138" s="373"/>
      <c r="F138" s="365"/>
      <c r="G138" s="365"/>
      <c r="H138" s="365"/>
      <c r="I138" s="365"/>
    </row>
    <row r="139" spans="1:9" s="371" customFormat="1" ht="12.75">
      <c r="A139" s="365"/>
      <c r="B139" s="365"/>
      <c r="C139" s="365"/>
      <c r="D139" s="365"/>
      <c r="E139" s="365"/>
      <c r="F139" s="365"/>
      <c r="G139" s="365"/>
      <c r="H139" s="365"/>
      <c r="I139" s="365"/>
    </row>
  </sheetData>
  <sheetProtection/>
  <mergeCells count="1">
    <mergeCell ref="C137:H137"/>
  </mergeCells>
  <conditionalFormatting sqref="C40:E40">
    <cfRule type="expression" priority="1" dxfId="4" stopIfTrue="1">
      <formula>IF(C40&gt;C$16,1,0)</formula>
    </cfRule>
  </conditionalFormatting>
  <conditionalFormatting sqref="C137 C134:C135 D133 D125:D131 C99:C116 D136 C67:C78 C48:C53 C55:C56 C58:C65 C85:C90 C92:C97 H17 C7:C8 C13:E15 C17:E17 G14 H13:H15 C21:E26 C35:E39">
    <cfRule type="expression" priority="2" dxfId="1" stopIfTrue="1">
      <formula>IF(ISBLANK(C7),1,0)</formula>
    </cfRule>
  </conditionalFormatting>
  <conditionalFormatting sqref="E136:F136 D134 E133 E125:F131 D99:H116 D135:F135 D67:H78 D48:H53 D55:H56 D58:H65 D85:H90 D92:H97 D5:H8">
    <cfRule type="expression" priority="3" dxfId="2" stopIfTrue="1">
      <formula>IF(ISBLANK(D5),1,0)</formula>
    </cfRule>
  </conditionalFormatting>
  <conditionalFormatting sqref="E18 H18 D16 C6">
    <cfRule type="expression" priority="4" dxfId="5" stopIfTrue="1">
      <formula>IF(LEFT(C6,1)="?",1,0)</formula>
    </cfRule>
  </conditionalFormatting>
  <printOptions headings="1"/>
  <pageMargins left="0.24" right="0.19" top="0.27" bottom="0.18" header="0.17" footer="0.16"/>
  <pageSetup horizontalDpi="600" verticalDpi="600" orientation="landscape" paperSize="9" scale="75" r:id="rId1"/>
  <headerFooter alignWithMargins="0">
    <oddFooter>&amp;L&amp;D   &amp;T&amp;C&amp;A&amp;R&amp;P / &amp;N</oddFooter>
  </headerFooter>
  <rowBreaks count="3" manualBreakCount="3">
    <brk id="42" max="255" man="1"/>
    <brk id="79" max="255" man="1"/>
    <brk id="118" max="255"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sheetPr codeName="Tabelle8">
    <tabColor indexed="19"/>
  </sheetPr>
  <dimension ref="A1:F118"/>
  <sheetViews>
    <sheetView workbookViewId="0" topLeftCell="A1">
      <selection activeCell="A2" sqref="A2"/>
    </sheetView>
  </sheetViews>
  <sheetFormatPr defaultColWidth="11.421875" defaultRowHeight="12.75"/>
  <cols>
    <col min="1" max="1" width="5.7109375" style="371" customWidth="1"/>
    <col min="2" max="2" width="43.00390625" style="371" customWidth="1"/>
    <col min="3" max="3" width="38.7109375" style="371" customWidth="1"/>
    <col min="4" max="4" width="52.8515625" style="371" customWidth="1"/>
    <col min="5" max="5" width="49.140625" style="371" customWidth="1"/>
    <col min="6" max="6" width="1.8515625" style="371" customWidth="1"/>
    <col min="7" max="8" width="11.421875" style="371" customWidth="1"/>
    <col min="9" max="9" width="20.140625" style="371" customWidth="1"/>
    <col min="10" max="16384" width="11.421875" style="371" customWidth="1"/>
  </cols>
  <sheetData>
    <row r="1" spans="1:6" ht="17.25" customHeight="1">
      <c r="A1" s="557">
        <v>15</v>
      </c>
      <c r="B1" s="557" t="s">
        <v>20</v>
      </c>
      <c r="C1" s="365"/>
      <c r="D1" s="365"/>
      <c r="E1" s="365"/>
      <c r="F1" s="365"/>
    </row>
    <row r="2" spans="1:6" ht="17.25" customHeight="1">
      <c r="A2" s="365"/>
      <c r="B2" s="558" t="str">
        <f>Vr&amp;"  "</f>
        <v>Xxxxxxxxxxxx Vie  </v>
      </c>
      <c r="C2" s="548"/>
      <c r="D2" s="549"/>
      <c r="E2" s="559" t="str">
        <f>"Année d'exercice         "&amp;jahr</f>
        <v>Année d'exercice         2005</v>
      </c>
      <c r="F2" s="365"/>
    </row>
    <row r="3" spans="1:6" ht="17.25" customHeight="1">
      <c r="A3" s="414" t="s">
        <v>23</v>
      </c>
      <c r="B3" s="365"/>
      <c r="C3" s="414" t="s">
        <v>21</v>
      </c>
      <c r="D3" s="414" t="s">
        <v>22</v>
      </c>
      <c r="E3" s="414" t="s">
        <v>254</v>
      </c>
      <c r="F3" s="365"/>
    </row>
    <row r="4" spans="1:6" ht="18" customHeight="1">
      <c r="A4" s="365"/>
      <c r="B4" s="560" t="s">
        <v>462</v>
      </c>
      <c r="C4" s="364" t="s">
        <v>290</v>
      </c>
      <c r="D4" s="364" t="s">
        <v>291</v>
      </c>
      <c r="E4" s="364" t="s">
        <v>459</v>
      </c>
      <c r="F4" s="365"/>
    </row>
    <row r="5" spans="1:6" ht="23.25" customHeight="1">
      <c r="A5" s="376">
        <v>349</v>
      </c>
      <c r="B5" s="420" t="s">
        <v>128</v>
      </c>
      <c r="C5" s="719">
        <v>1</v>
      </c>
      <c r="D5" s="561" t="str">
        <f>INDEX($C$32:$C$36,C5,1)</f>
        <v>Pas d'actifs immatériels activés</v>
      </c>
      <c r="E5" s="720"/>
      <c r="F5" s="365"/>
    </row>
    <row r="6" spans="1:6" ht="23.25" customHeight="1">
      <c r="A6" s="376">
        <v>350</v>
      </c>
      <c r="B6" s="421" t="s">
        <v>18</v>
      </c>
      <c r="C6" s="721">
        <v>1</v>
      </c>
      <c r="D6" s="561" t="str">
        <f>INDEX($C$38:$C$40,C6,1)</f>
        <v>Amortissements acceptés par l'autorité fiscale*</v>
      </c>
      <c r="E6" s="722"/>
      <c r="F6" s="365"/>
    </row>
    <row r="7" spans="1:6" ht="23.25" customHeight="1">
      <c r="A7" s="376">
        <v>351</v>
      </c>
      <c r="B7" s="421" t="s">
        <v>229</v>
      </c>
      <c r="C7" s="721">
        <v>1</v>
      </c>
      <c r="D7" s="561" t="str">
        <f>INDEX($C$42:$C$45,C7,1)</f>
        <v>Frais d'acquisition sans amortissements*</v>
      </c>
      <c r="E7" s="722"/>
      <c r="F7" s="365"/>
    </row>
    <row r="8" spans="1:6" ht="23.25" customHeight="1">
      <c r="A8" s="376">
        <v>352</v>
      </c>
      <c r="B8" s="421" t="s">
        <v>230</v>
      </c>
      <c r="C8" s="721">
        <v>1</v>
      </c>
      <c r="D8" s="561" t="str">
        <f>INDEX($C$47:$C$50,C8,1)</f>
        <v>Frais d'acquisition sans amortissements*</v>
      </c>
      <c r="E8" s="722"/>
      <c r="F8" s="365"/>
    </row>
    <row r="9" spans="1:6" ht="23.25" customHeight="1">
      <c r="A9" s="376">
        <v>353</v>
      </c>
      <c r="B9" s="421" t="s">
        <v>130</v>
      </c>
      <c r="C9" s="721">
        <v>1</v>
      </c>
      <c r="D9" s="561" t="str">
        <f>INDEX($C$52:$C$53,C9,1)</f>
        <v>Valeur nominale*</v>
      </c>
      <c r="E9" s="722"/>
      <c r="F9" s="365"/>
    </row>
    <row r="10" spans="1:6" ht="23.25" customHeight="1">
      <c r="A10" s="376">
        <v>354</v>
      </c>
      <c r="B10" s="421" t="s">
        <v>131</v>
      </c>
      <c r="C10" s="721">
        <v>1</v>
      </c>
      <c r="D10" s="561" t="str">
        <f>INDEX($C$55:$C$57,C10,1)</f>
        <v>Valeur d'acquisition diminuée des amortissements néc.</v>
      </c>
      <c r="E10" s="722"/>
      <c r="F10" s="365"/>
    </row>
    <row r="11" spans="1:6" ht="28.5" customHeight="1">
      <c r="A11" s="376">
        <v>355</v>
      </c>
      <c r="B11" s="422" t="s">
        <v>234</v>
      </c>
      <c r="C11" s="721">
        <v>1</v>
      </c>
      <c r="D11" s="561" t="str">
        <f>INDEX($C$59:$C$60,C11,1)</f>
        <v>Valeur nominale*</v>
      </c>
      <c r="E11" s="722"/>
      <c r="F11" s="365"/>
    </row>
    <row r="12" spans="1:6" ht="23.25" customHeight="1">
      <c r="A12" s="376">
        <v>356</v>
      </c>
      <c r="B12" s="421" t="s">
        <v>602</v>
      </c>
      <c r="C12" s="721">
        <v>1</v>
      </c>
      <c r="D12" s="561" t="str">
        <f>INDEX($C$62:$C$63,C12,1)</f>
        <v>Valeur nominale*</v>
      </c>
      <c r="E12" s="722"/>
      <c r="F12" s="365"/>
    </row>
    <row r="13" spans="1:6" ht="23.25" customHeight="1">
      <c r="A13" s="376">
        <v>357</v>
      </c>
      <c r="B13" s="421" t="s">
        <v>376</v>
      </c>
      <c r="C13" s="721">
        <v>1</v>
      </c>
      <c r="D13" s="561" t="str">
        <f>INDEX($C$65:$C$68,C13,1)</f>
        <v>Val. indiv. la plus basse d'acquis./comptable/de marché**</v>
      </c>
      <c r="E13" s="722"/>
      <c r="F13" s="365"/>
    </row>
    <row r="14" spans="1:6" ht="23.25" customHeight="1">
      <c r="A14" s="376">
        <v>358</v>
      </c>
      <c r="B14" s="421" t="s">
        <v>178</v>
      </c>
      <c r="C14" s="721">
        <v>1</v>
      </c>
      <c r="D14" s="561" t="str">
        <f>INDEX($C$70:$C$73,C14,1)</f>
        <v>Val. indiv. la plus basse d'acquis./comptable/de marché**</v>
      </c>
      <c r="E14" s="722"/>
      <c r="F14" s="365"/>
    </row>
    <row r="15" spans="1:6" ht="23.25" customHeight="1">
      <c r="A15" s="376">
        <v>359</v>
      </c>
      <c r="B15" s="421" t="s">
        <v>135</v>
      </c>
      <c r="C15" s="721">
        <v>1</v>
      </c>
      <c r="D15" s="561" t="str">
        <f>INDEX($C$75:$C$79,C15,1)</f>
        <v>Valeur d'acquisition</v>
      </c>
      <c r="E15" s="722"/>
      <c r="F15" s="365"/>
    </row>
    <row r="16" spans="1:6" ht="23.25" customHeight="1">
      <c r="A16" s="376">
        <v>360</v>
      </c>
      <c r="B16" s="421" t="s">
        <v>177</v>
      </c>
      <c r="C16" s="721">
        <v>1</v>
      </c>
      <c r="D16" s="561" t="str">
        <f>INDEX($C$81:$C$84,C16,1)</f>
        <v>Méthode scientifique d'amortissement des frais*</v>
      </c>
      <c r="E16" s="722"/>
      <c r="F16" s="365"/>
    </row>
    <row r="17" spans="1:6" ht="28.5" customHeight="1">
      <c r="A17" s="376">
        <v>361</v>
      </c>
      <c r="B17" s="422" t="s">
        <v>233</v>
      </c>
      <c r="C17" s="721">
        <v>1</v>
      </c>
      <c r="D17" s="561" t="str">
        <f>INDEX($C$86:$C$89,C17,1)</f>
        <v>Valeur nominale*</v>
      </c>
      <c r="E17" s="722"/>
      <c r="F17" s="365"/>
    </row>
    <row r="18" spans="1:6" ht="23.25" customHeight="1">
      <c r="A18" s="376">
        <v>362</v>
      </c>
      <c r="B18" s="421" t="s">
        <v>136</v>
      </c>
      <c r="C18" s="721">
        <v>1</v>
      </c>
      <c r="D18" s="561" t="str">
        <f>INDEX($C$91:$C$94,C18,1)</f>
        <v>Valeur nominale*</v>
      </c>
      <c r="E18" s="722"/>
      <c r="F18" s="365"/>
    </row>
    <row r="19" spans="1:6" ht="23.25" customHeight="1">
      <c r="A19" s="376">
        <v>363</v>
      </c>
      <c r="B19" s="421" t="s">
        <v>137</v>
      </c>
      <c r="C19" s="721">
        <v>1</v>
      </c>
      <c r="D19" s="561" t="str">
        <f>INDEX($C$96:$C$97,C19,1)</f>
        <v>Valeur nominale</v>
      </c>
      <c r="E19" s="722"/>
      <c r="F19" s="365"/>
    </row>
    <row r="20" spans="1:6" ht="23.25" customHeight="1">
      <c r="A20" s="376">
        <v>364</v>
      </c>
      <c r="B20" s="421" t="s">
        <v>19</v>
      </c>
      <c r="C20" s="721">
        <v>1</v>
      </c>
      <c r="D20" s="561" t="str">
        <f>INDEX($C$99:$C$100,C20,1)</f>
        <v>Valeur nominale*</v>
      </c>
      <c r="E20" s="722"/>
      <c r="F20" s="365"/>
    </row>
    <row r="21" spans="1:6" ht="23.25" customHeight="1">
      <c r="A21" s="376">
        <v>365</v>
      </c>
      <c r="B21" s="421" t="s">
        <v>456</v>
      </c>
      <c r="C21" s="721">
        <v>1</v>
      </c>
      <c r="D21" s="561" t="str">
        <f>INDEX($C$102:$C$105,C21,1)</f>
        <v>Valeur d'acquisition</v>
      </c>
      <c r="E21" s="722"/>
      <c r="F21" s="365"/>
    </row>
    <row r="22" spans="1:6" ht="23.25" customHeight="1">
      <c r="A22" s="376">
        <v>366</v>
      </c>
      <c r="B22" s="421" t="s">
        <v>457</v>
      </c>
      <c r="C22" s="721">
        <v>1</v>
      </c>
      <c r="D22" s="561" t="str">
        <f>INDEX($C$107:$C$110,C22,1)</f>
        <v>Valeur d'acquisition</v>
      </c>
      <c r="E22" s="722"/>
      <c r="F22" s="365"/>
    </row>
    <row r="23" spans="1:6" ht="23.25" customHeight="1">
      <c r="A23" s="376">
        <v>367</v>
      </c>
      <c r="B23" s="421" t="s">
        <v>139</v>
      </c>
      <c r="C23" s="721">
        <v>1</v>
      </c>
      <c r="D23" s="561" t="str">
        <f>INDEX($C$112:$C$113,C23,1)</f>
        <v>Valeur nominale*</v>
      </c>
      <c r="E23" s="722"/>
      <c r="F23" s="365"/>
    </row>
    <row r="24" spans="1:6" ht="23.25" customHeight="1">
      <c r="A24" s="376">
        <v>368</v>
      </c>
      <c r="B24" s="421" t="s">
        <v>231</v>
      </c>
      <c r="C24" s="721">
        <v>1</v>
      </c>
      <c r="D24" s="561" t="str">
        <f>INDEX($C$115:$C$117,C24,1)</f>
        <v>Amortissements selon autorité fiscale/droit commercial</v>
      </c>
      <c r="E24" s="722"/>
      <c r="F24" s="365"/>
    </row>
    <row r="25" spans="1:6" ht="12.75">
      <c r="A25" s="365"/>
      <c r="B25" s="365"/>
      <c r="C25" s="365"/>
      <c r="D25" s="365"/>
      <c r="E25" s="365"/>
      <c r="F25" s="365"/>
    </row>
    <row r="26" spans="1:6" ht="12.75">
      <c r="A26" s="365"/>
      <c r="B26" s="365" t="s">
        <v>419</v>
      </c>
      <c r="C26" s="365"/>
      <c r="D26" s="365"/>
      <c r="E26" s="365"/>
      <c r="F26" s="365"/>
    </row>
    <row r="27" spans="1:6" ht="12.75">
      <c r="A27" s="365"/>
      <c r="B27" s="365" t="s">
        <v>235</v>
      </c>
      <c r="C27" s="365"/>
      <c r="D27" s="365"/>
      <c r="E27" s="365"/>
      <c r="F27" s="365"/>
    </row>
    <row r="28" spans="1:6" ht="12.75">
      <c r="A28" s="365"/>
      <c r="B28" s="365" t="s">
        <v>418</v>
      </c>
      <c r="C28" s="365"/>
      <c r="D28" s="365"/>
      <c r="E28" s="365"/>
      <c r="F28" s="365"/>
    </row>
    <row r="29" spans="1:6" ht="12.75">
      <c r="A29" s="365"/>
      <c r="B29" s="365"/>
      <c r="C29" s="365"/>
      <c r="D29" s="365"/>
      <c r="E29" s="365"/>
      <c r="F29" s="365"/>
    </row>
    <row r="30" spans="1:6" ht="12.75">
      <c r="A30" s="365"/>
      <c r="B30" s="562" t="s">
        <v>33</v>
      </c>
      <c r="C30" s="365"/>
      <c r="D30" s="365"/>
      <c r="E30" s="365"/>
      <c r="F30" s="365"/>
    </row>
    <row r="31" spans="1:6" ht="3" customHeight="1">
      <c r="A31" s="365"/>
      <c r="B31" s="365"/>
      <c r="C31" s="365"/>
      <c r="D31" s="365"/>
      <c r="E31" s="365"/>
      <c r="F31" s="365"/>
    </row>
    <row r="32" spans="1:6" ht="9.75" customHeight="1">
      <c r="A32" s="365"/>
      <c r="B32" s="563" t="str">
        <f>B$5</f>
        <v>Actifs immatériels</v>
      </c>
      <c r="C32" s="563" t="s">
        <v>663</v>
      </c>
      <c r="D32" s="365"/>
      <c r="E32" s="365"/>
      <c r="F32" s="365"/>
    </row>
    <row r="33" spans="1:6" ht="9.75" customHeight="1">
      <c r="A33" s="365"/>
      <c r="B33" s="563"/>
      <c r="C33" s="563" t="s">
        <v>236</v>
      </c>
      <c r="D33" s="365"/>
      <c r="E33" s="365"/>
      <c r="F33" s="365"/>
    </row>
    <row r="34" spans="1:6" ht="9.75" customHeight="1">
      <c r="A34" s="365"/>
      <c r="B34" s="563"/>
      <c r="C34" s="563" t="s">
        <v>237</v>
      </c>
      <c r="D34" s="365"/>
      <c r="E34" s="365"/>
      <c r="F34" s="365"/>
    </row>
    <row r="35" spans="1:6" ht="9.75" customHeight="1">
      <c r="A35" s="365"/>
      <c r="B35" s="563"/>
      <c r="C35" s="563" t="s">
        <v>238</v>
      </c>
      <c r="D35" s="365"/>
      <c r="E35" s="365"/>
      <c r="F35" s="365"/>
    </row>
    <row r="36" spans="1:6" ht="9.75" customHeight="1">
      <c r="A36" s="365"/>
      <c r="B36" s="563"/>
      <c r="C36" s="563" t="s">
        <v>660</v>
      </c>
      <c r="D36" s="365"/>
      <c r="E36" s="365"/>
      <c r="F36" s="365"/>
    </row>
    <row r="37" spans="1:6" ht="3" customHeight="1">
      <c r="A37" s="365"/>
      <c r="B37" s="563"/>
      <c r="C37" s="563"/>
      <c r="D37" s="365"/>
      <c r="E37" s="365"/>
      <c r="F37" s="365"/>
    </row>
    <row r="38" spans="1:6" ht="9.75" customHeight="1">
      <c r="A38" s="365"/>
      <c r="B38" s="563" t="str">
        <f>B$6</f>
        <v>Terrains et constructions</v>
      </c>
      <c r="C38" s="563" t="s">
        <v>239</v>
      </c>
      <c r="D38" s="365"/>
      <c r="E38" s="365"/>
      <c r="F38" s="365"/>
    </row>
    <row r="39" spans="1:6" ht="9.75" customHeight="1">
      <c r="A39" s="365"/>
      <c r="B39" s="563"/>
      <c r="C39" s="563" t="s">
        <v>240</v>
      </c>
      <c r="D39" s="365"/>
      <c r="E39" s="365"/>
      <c r="F39" s="365"/>
    </row>
    <row r="40" spans="1:6" ht="9.75" customHeight="1">
      <c r="A40" s="365"/>
      <c r="B40" s="563"/>
      <c r="C40" s="563" t="s">
        <v>660</v>
      </c>
      <c r="D40" s="365"/>
      <c r="E40" s="365"/>
      <c r="F40" s="365"/>
    </row>
    <row r="41" spans="1:6" ht="3" customHeight="1">
      <c r="A41" s="365"/>
      <c r="B41" s="563"/>
      <c r="C41" s="563"/>
      <c r="D41" s="365"/>
      <c r="E41" s="365"/>
      <c r="F41" s="365"/>
    </row>
    <row r="42" spans="1:6" ht="9.75" customHeight="1">
      <c r="A42" s="365"/>
      <c r="B42" s="563" t="str">
        <f>B$7</f>
        <v>Placements dans des sociétés immobilières</v>
      </c>
      <c r="C42" s="563" t="s">
        <v>240</v>
      </c>
      <c r="D42" s="365"/>
      <c r="E42" s="365"/>
      <c r="F42" s="365"/>
    </row>
    <row r="43" spans="1:6" ht="9.75" customHeight="1">
      <c r="A43" s="365"/>
      <c r="B43" s="563"/>
      <c r="C43" s="563" t="s">
        <v>667</v>
      </c>
      <c r="D43" s="365"/>
      <c r="E43" s="365"/>
      <c r="F43" s="365"/>
    </row>
    <row r="44" spans="1:6" ht="9.75" customHeight="1">
      <c r="A44" s="365"/>
      <c r="B44" s="563"/>
      <c r="C44" s="563" t="s">
        <v>664</v>
      </c>
      <c r="D44" s="365"/>
      <c r="E44" s="365"/>
      <c r="F44" s="365"/>
    </row>
    <row r="45" spans="1:6" ht="9.75" customHeight="1">
      <c r="A45" s="365"/>
      <c r="B45" s="563"/>
      <c r="C45" s="563" t="s">
        <v>660</v>
      </c>
      <c r="D45" s="365"/>
      <c r="E45" s="365"/>
      <c r="F45" s="365"/>
    </row>
    <row r="46" spans="1:6" ht="3" customHeight="1">
      <c r="A46" s="365"/>
      <c r="B46" s="563"/>
      <c r="C46" s="563"/>
      <c r="D46" s="365"/>
      <c r="E46" s="365"/>
      <c r="F46" s="365"/>
    </row>
    <row r="47" spans="1:6" ht="9.75" customHeight="1">
      <c r="A47" s="365"/>
      <c r="B47" s="563" t="str">
        <f>B$8</f>
        <v>Placements dans des entreprises liées</v>
      </c>
      <c r="C47" s="563" t="s">
        <v>240</v>
      </c>
      <c r="D47" s="365"/>
      <c r="E47" s="365"/>
      <c r="F47" s="365"/>
    </row>
    <row r="48" spans="1:6" ht="9.75" customHeight="1">
      <c r="A48" s="365"/>
      <c r="B48" s="563"/>
      <c r="C48" s="563" t="s">
        <v>243</v>
      </c>
      <c r="D48" s="365"/>
      <c r="E48" s="365"/>
      <c r="F48" s="365"/>
    </row>
    <row r="49" spans="1:6" ht="9.75" customHeight="1">
      <c r="A49" s="365"/>
      <c r="B49" s="563"/>
      <c r="C49" s="564" t="s">
        <v>665</v>
      </c>
      <c r="D49" s="365"/>
      <c r="E49" s="365"/>
      <c r="F49" s="365"/>
    </row>
    <row r="50" spans="1:6" ht="9.75" customHeight="1">
      <c r="A50" s="365"/>
      <c r="B50" s="563"/>
      <c r="C50" s="564" t="s">
        <v>660</v>
      </c>
      <c r="D50" s="365"/>
      <c r="E50" s="365"/>
      <c r="F50" s="365"/>
    </row>
    <row r="51" spans="1:6" ht="3" customHeight="1">
      <c r="A51" s="365"/>
      <c r="B51" s="563"/>
      <c r="C51" s="563"/>
      <c r="D51" s="365"/>
      <c r="E51" s="365"/>
      <c r="F51" s="365"/>
    </row>
    <row r="52" spans="1:6" ht="9.75" customHeight="1">
      <c r="A52" s="365"/>
      <c r="B52" s="563" t="str">
        <f>B$9</f>
        <v>Prêts à des entreprises liées</v>
      </c>
      <c r="C52" s="563" t="s">
        <v>241</v>
      </c>
      <c r="D52" s="365"/>
      <c r="E52" s="365"/>
      <c r="F52" s="365"/>
    </row>
    <row r="53" spans="1:6" ht="9.75" customHeight="1">
      <c r="A53" s="365"/>
      <c r="B53" s="563"/>
      <c r="C53" s="563" t="s">
        <v>660</v>
      </c>
      <c r="D53" s="365"/>
      <c r="E53" s="365"/>
      <c r="F53" s="365"/>
    </row>
    <row r="54" spans="1:6" ht="3" customHeight="1">
      <c r="A54" s="365"/>
      <c r="B54" s="563"/>
      <c r="C54" s="563"/>
      <c r="D54" s="365"/>
      <c r="E54" s="365"/>
      <c r="F54" s="365"/>
    </row>
    <row r="55" spans="1:6" ht="9.75" customHeight="1">
      <c r="A55" s="365"/>
      <c r="B55" s="563" t="str">
        <f>B$10</f>
        <v>Participations</v>
      </c>
      <c r="C55" s="563" t="s">
        <v>244</v>
      </c>
      <c r="D55" s="365"/>
      <c r="E55" s="365"/>
      <c r="F55" s="365"/>
    </row>
    <row r="56" spans="1:6" ht="9.75" customHeight="1">
      <c r="A56" s="365"/>
      <c r="B56" s="563"/>
      <c r="C56" s="564" t="s">
        <v>665</v>
      </c>
      <c r="D56" s="365"/>
      <c r="E56" s="365"/>
      <c r="F56" s="365"/>
    </row>
    <row r="57" spans="1:6" ht="9.75" customHeight="1">
      <c r="A57" s="365"/>
      <c r="B57" s="563"/>
      <c r="C57" s="564" t="s">
        <v>660</v>
      </c>
      <c r="D57" s="365"/>
      <c r="E57" s="365"/>
      <c r="F57" s="365"/>
    </row>
    <row r="58" spans="1:6" ht="3" customHeight="1">
      <c r="A58" s="365"/>
      <c r="B58" s="563"/>
      <c r="C58" s="563"/>
      <c r="D58" s="365"/>
      <c r="E58" s="365"/>
      <c r="F58" s="365"/>
    </row>
    <row r="59" spans="1:6" ht="9.75" customHeight="1">
      <c r="A59" s="365"/>
      <c r="B59" s="563" t="str">
        <f>LEFT(B$11,46)</f>
        <v>Prêts à des entreprises avec lesquelles existe</v>
      </c>
      <c r="C59" s="563" t="s">
        <v>241</v>
      </c>
      <c r="D59" s="365"/>
      <c r="E59" s="365"/>
      <c r="F59" s="365"/>
    </row>
    <row r="60" spans="1:6" ht="9.75" customHeight="1">
      <c r="A60" s="365"/>
      <c r="B60" s="563" t="str">
        <f>RIGHT(B$11,LEN(B$11)-LEN(B59)-2)</f>
        <v>un lien de participation</v>
      </c>
      <c r="C60" s="563" t="s">
        <v>660</v>
      </c>
      <c r="D60" s="365"/>
      <c r="E60" s="365"/>
      <c r="F60" s="365"/>
    </row>
    <row r="61" spans="1:6" ht="3" customHeight="1">
      <c r="A61" s="365"/>
      <c r="B61" s="563"/>
      <c r="C61" s="563"/>
      <c r="D61" s="365"/>
      <c r="E61" s="365"/>
      <c r="F61" s="365"/>
    </row>
    <row r="62" spans="1:6" ht="9.75" customHeight="1">
      <c r="A62" s="365"/>
      <c r="B62" s="563" t="str">
        <f>B$12</f>
        <v>Prêts à la société mère et aux actionnaires</v>
      </c>
      <c r="C62" s="563" t="s">
        <v>241</v>
      </c>
      <c r="D62" s="365"/>
      <c r="E62" s="365"/>
      <c r="F62" s="365"/>
    </row>
    <row r="63" spans="1:6" ht="9.75" customHeight="1">
      <c r="A63" s="365"/>
      <c r="B63" s="563"/>
      <c r="C63" s="563" t="s">
        <v>660</v>
      </c>
      <c r="D63" s="365"/>
      <c r="E63" s="365"/>
      <c r="F63" s="365"/>
    </row>
    <row r="64" spans="1:6" ht="3" customHeight="1">
      <c r="A64" s="365"/>
      <c r="B64" s="563"/>
      <c r="C64" s="563"/>
      <c r="D64" s="365"/>
      <c r="E64" s="365"/>
      <c r="F64" s="365"/>
    </row>
    <row r="65" spans="1:6" ht="9.75" customHeight="1">
      <c r="A65" s="365"/>
      <c r="B65" s="563" t="str">
        <f>B$13</f>
        <v>Actions et parts de fonds de placement</v>
      </c>
      <c r="C65" s="563" t="s">
        <v>247</v>
      </c>
      <c r="D65" s="365"/>
      <c r="E65" s="365"/>
      <c r="F65" s="365"/>
    </row>
    <row r="66" spans="1:6" ht="9.75" customHeight="1">
      <c r="A66" s="365"/>
      <c r="B66" s="563"/>
      <c r="C66" s="564" t="s">
        <v>248</v>
      </c>
      <c r="D66" s="365"/>
      <c r="E66" s="365"/>
      <c r="F66" s="365"/>
    </row>
    <row r="67" spans="1:6" ht="9.75" customHeight="1">
      <c r="A67" s="365"/>
      <c r="B67" s="563"/>
      <c r="C67" s="564" t="s">
        <v>667</v>
      </c>
      <c r="D67" s="365"/>
      <c r="E67" s="365"/>
      <c r="F67" s="365"/>
    </row>
    <row r="68" spans="1:6" ht="9.75" customHeight="1">
      <c r="A68" s="365"/>
      <c r="B68" s="563"/>
      <c r="C68" s="564" t="s">
        <v>660</v>
      </c>
      <c r="D68" s="365"/>
      <c r="E68" s="365"/>
      <c r="F68" s="365"/>
    </row>
    <row r="69" spans="1:6" ht="3" customHeight="1">
      <c r="A69" s="365"/>
      <c r="B69" s="563"/>
      <c r="C69" s="563"/>
      <c r="D69" s="365"/>
      <c r="E69" s="365"/>
      <c r="F69" s="365"/>
    </row>
    <row r="70" spans="1:6" ht="9.75" customHeight="1">
      <c r="A70" s="365"/>
      <c r="B70" s="563" t="str">
        <f>B$14</f>
        <v>Autres papiers-valeurs sans taux d'intérêt fixe</v>
      </c>
      <c r="C70" s="563" t="s">
        <v>247</v>
      </c>
      <c r="D70" s="365"/>
      <c r="E70" s="365"/>
      <c r="F70" s="365"/>
    </row>
    <row r="71" spans="1:6" ht="9.75" customHeight="1">
      <c r="A71" s="365"/>
      <c r="B71" s="563"/>
      <c r="C71" s="564" t="s">
        <v>248</v>
      </c>
      <c r="D71" s="365"/>
      <c r="E71" s="365"/>
      <c r="F71" s="365"/>
    </row>
    <row r="72" spans="1:6" ht="9.75" customHeight="1">
      <c r="A72" s="365"/>
      <c r="B72" s="563"/>
      <c r="C72" s="564" t="s">
        <v>667</v>
      </c>
      <c r="D72" s="365"/>
      <c r="E72" s="365"/>
      <c r="F72" s="365"/>
    </row>
    <row r="73" spans="1:6" ht="9.75" customHeight="1">
      <c r="A73" s="365"/>
      <c r="B73" s="563"/>
      <c r="C73" s="563" t="s">
        <v>660</v>
      </c>
      <c r="D73" s="365"/>
      <c r="E73" s="365"/>
      <c r="F73" s="365"/>
    </row>
    <row r="74" spans="1:6" ht="3" customHeight="1">
      <c r="A74" s="365"/>
      <c r="B74" s="563"/>
      <c r="C74" s="563"/>
      <c r="D74" s="365"/>
      <c r="E74" s="365"/>
      <c r="F74" s="365"/>
    </row>
    <row r="75" spans="1:6" ht="9.75" customHeight="1">
      <c r="A75" s="365"/>
      <c r="B75" s="563" t="str">
        <f>B$15</f>
        <v>Actions propres</v>
      </c>
      <c r="C75" s="563" t="s">
        <v>661</v>
      </c>
      <c r="D75" s="365"/>
      <c r="E75" s="365"/>
      <c r="F75" s="365"/>
    </row>
    <row r="76" spans="1:6" ht="9.75" customHeight="1">
      <c r="A76" s="365"/>
      <c r="B76" s="563"/>
      <c r="C76" s="563" t="s">
        <v>662</v>
      </c>
      <c r="D76" s="365"/>
      <c r="E76" s="365"/>
      <c r="F76" s="365"/>
    </row>
    <row r="77" spans="1:6" ht="9.75" customHeight="1">
      <c r="A77" s="365"/>
      <c r="B77" s="563"/>
      <c r="C77" s="563" t="s">
        <v>249</v>
      </c>
      <c r="D77" s="365"/>
      <c r="E77" s="365"/>
      <c r="F77" s="365"/>
    </row>
    <row r="78" spans="1:6" ht="9.75" customHeight="1">
      <c r="A78" s="365"/>
      <c r="B78" s="563"/>
      <c r="C78" s="563" t="s">
        <v>250</v>
      </c>
      <c r="D78" s="365"/>
      <c r="E78" s="365"/>
      <c r="F78" s="365"/>
    </row>
    <row r="79" spans="1:6" ht="9.75" customHeight="1">
      <c r="A79" s="365"/>
      <c r="B79" s="563"/>
      <c r="C79" s="563" t="s">
        <v>660</v>
      </c>
      <c r="D79" s="365"/>
      <c r="E79" s="365"/>
      <c r="F79" s="365"/>
    </row>
    <row r="80" spans="1:6" ht="3" customHeight="1">
      <c r="A80" s="365"/>
      <c r="B80" s="563"/>
      <c r="C80" s="563"/>
      <c r="D80" s="365"/>
      <c r="E80" s="365"/>
      <c r="F80" s="365"/>
    </row>
    <row r="81" spans="1:6" ht="9.75" customHeight="1">
      <c r="A81" s="365"/>
      <c r="B81" s="563" t="str">
        <f>B$16</f>
        <v>Papiers-valeurs à taux d'intérêt fixe</v>
      </c>
      <c r="C81" s="563" t="s">
        <v>251</v>
      </c>
      <c r="D81" s="365"/>
      <c r="E81" s="365"/>
      <c r="F81" s="365"/>
    </row>
    <row r="82" spans="1:6" ht="9.75" customHeight="1">
      <c r="A82" s="365"/>
      <c r="B82" s="563"/>
      <c r="C82" s="563" t="s">
        <v>252</v>
      </c>
      <c r="D82" s="365"/>
      <c r="E82" s="365"/>
      <c r="F82" s="365"/>
    </row>
    <row r="83" spans="1:6" ht="9.75" customHeight="1">
      <c r="A83" s="365"/>
      <c r="B83" s="563"/>
      <c r="C83" s="563" t="s">
        <v>242</v>
      </c>
      <c r="D83" s="365"/>
      <c r="E83" s="365"/>
      <c r="F83" s="365"/>
    </row>
    <row r="84" spans="1:6" ht="9.75" customHeight="1">
      <c r="A84" s="365"/>
      <c r="B84" s="563"/>
      <c r="C84" s="563" t="s">
        <v>660</v>
      </c>
      <c r="D84" s="365"/>
      <c r="E84" s="365"/>
      <c r="F84" s="365"/>
    </row>
    <row r="85" spans="1:6" ht="3" customHeight="1">
      <c r="A85" s="365"/>
      <c r="B85" s="563"/>
      <c r="C85" s="563"/>
      <c r="D85" s="365"/>
      <c r="E85" s="365"/>
      <c r="F85" s="365"/>
    </row>
    <row r="86" spans="1:6" ht="9.75" customHeight="1">
      <c r="A86" s="365"/>
      <c r="B86" s="563" t="str">
        <f>LEFT(B$17,42)</f>
        <v>Prêts représentés par un titre et créances</v>
      </c>
      <c r="C86" s="563" t="s">
        <v>241</v>
      </c>
      <c r="D86" s="365"/>
      <c r="E86" s="365"/>
      <c r="F86" s="365"/>
    </row>
    <row r="87" spans="1:6" ht="9.75" customHeight="1">
      <c r="A87" s="365"/>
      <c r="B87" s="563" t="str">
        <f>RIGHT(B$17,LEN(B$17)-LEN(B86)-2)</f>
        <v>inscrites dans des livres de dette publiques</v>
      </c>
      <c r="C87" s="563" t="s">
        <v>252</v>
      </c>
      <c r="D87" s="365"/>
      <c r="E87" s="365"/>
      <c r="F87" s="365"/>
    </row>
    <row r="88" spans="1:6" ht="9.75" customHeight="1">
      <c r="A88" s="365"/>
      <c r="B88" s="563"/>
      <c r="C88" s="563" t="s">
        <v>251</v>
      </c>
      <c r="D88" s="365"/>
      <c r="E88" s="365"/>
      <c r="F88" s="365"/>
    </row>
    <row r="89" spans="1:6" ht="9.75" customHeight="1">
      <c r="A89" s="365"/>
      <c r="B89" s="563"/>
      <c r="C89" s="563" t="s">
        <v>660</v>
      </c>
      <c r="D89" s="365"/>
      <c r="E89" s="365"/>
      <c r="F89" s="365"/>
    </row>
    <row r="90" spans="1:6" ht="3" customHeight="1">
      <c r="A90" s="365"/>
      <c r="B90" s="563"/>
      <c r="C90" s="563"/>
      <c r="D90" s="365"/>
      <c r="E90" s="365"/>
      <c r="F90" s="365"/>
    </row>
    <row r="91" spans="1:6" ht="9.75" customHeight="1">
      <c r="A91" s="365"/>
      <c r="B91" s="563" t="str">
        <f>B$18</f>
        <v>Créances hypothécaires</v>
      </c>
      <c r="C91" s="563" t="s">
        <v>241</v>
      </c>
      <c r="D91" s="365"/>
      <c r="E91" s="365"/>
      <c r="F91" s="365"/>
    </row>
    <row r="92" spans="1:6" ht="9.75" customHeight="1">
      <c r="A92" s="365"/>
      <c r="B92" s="563"/>
      <c r="C92" s="563" t="s">
        <v>252</v>
      </c>
      <c r="D92" s="365"/>
      <c r="E92" s="365"/>
      <c r="F92" s="365"/>
    </row>
    <row r="93" spans="1:6" ht="9.75" customHeight="1">
      <c r="A93" s="365"/>
      <c r="B93" s="563"/>
      <c r="C93" s="563" t="s">
        <v>251</v>
      </c>
      <c r="D93" s="365"/>
      <c r="E93" s="365"/>
      <c r="F93" s="365"/>
    </row>
    <row r="94" spans="1:6" ht="9.75" customHeight="1">
      <c r="A94" s="365"/>
      <c r="B94" s="563"/>
      <c r="C94" s="563" t="s">
        <v>660</v>
      </c>
      <c r="D94" s="365"/>
      <c r="E94" s="365"/>
      <c r="F94" s="365"/>
    </row>
    <row r="95" spans="1:6" ht="3" customHeight="1">
      <c r="A95" s="365"/>
      <c r="B95" s="563"/>
      <c r="C95" s="563"/>
      <c r="D95" s="365"/>
      <c r="E95" s="365"/>
      <c r="F95" s="365"/>
    </row>
    <row r="96" spans="1:6" ht="9.75" customHeight="1">
      <c r="A96" s="365"/>
      <c r="B96" s="563" t="str">
        <f>B$19</f>
        <v>Prêts sur polices</v>
      </c>
      <c r="C96" s="563" t="s">
        <v>666</v>
      </c>
      <c r="D96" s="365"/>
      <c r="E96" s="365"/>
      <c r="F96" s="365"/>
    </row>
    <row r="97" spans="1:6" ht="9.75" customHeight="1">
      <c r="A97" s="365"/>
      <c r="B97" s="563"/>
      <c r="C97" s="563" t="s">
        <v>660</v>
      </c>
      <c r="D97" s="365"/>
      <c r="E97" s="365"/>
      <c r="F97" s="365"/>
    </row>
    <row r="98" spans="1:6" ht="3" customHeight="1">
      <c r="A98" s="365"/>
      <c r="B98" s="563"/>
      <c r="C98" s="563"/>
      <c r="D98" s="365"/>
      <c r="E98" s="365"/>
      <c r="F98" s="365"/>
    </row>
    <row r="99" spans="1:6" ht="9.75" customHeight="1">
      <c r="A99" s="365"/>
      <c r="B99" s="563" t="str">
        <f>B$20</f>
        <v>Dépôts à terme et placements similaires</v>
      </c>
      <c r="C99" s="563" t="s">
        <v>241</v>
      </c>
      <c r="D99" s="365"/>
      <c r="E99" s="365"/>
      <c r="F99" s="365"/>
    </row>
    <row r="100" spans="1:6" ht="9.75" customHeight="1">
      <c r="A100" s="365"/>
      <c r="B100" s="563"/>
      <c r="C100" s="563" t="s">
        <v>660</v>
      </c>
      <c r="D100" s="365"/>
      <c r="E100" s="365"/>
      <c r="F100" s="365"/>
    </row>
    <row r="101" spans="1:6" ht="3" customHeight="1">
      <c r="A101" s="365"/>
      <c r="B101" s="563"/>
      <c r="C101" s="563"/>
      <c r="D101" s="365"/>
      <c r="E101" s="365"/>
      <c r="F101" s="365"/>
    </row>
    <row r="102" spans="1:6" ht="9.75" customHeight="1">
      <c r="A102" s="365"/>
      <c r="B102" s="563" t="str">
        <f>B$21</f>
        <v>Hedge Funds</v>
      </c>
      <c r="C102" s="563" t="s">
        <v>661</v>
      </c>
      <c r="D102" s="365"/>
      <c r="E102" s="365"/>
      <c r="F102" s="365"/>
    </row>
    <row r="103" spans="1:6" ht="9.75" customHeight="1">
      <c r="A103" s="365"/>
      <c r="B103" s="563"/>
      <c r="C103" s="563" t="s">
        <v>253</v>
      </c>
      <c r="D103" s="365"/>
      <c r="E103" s="365"/>
      <c r="F103" s="365"/>
    </row>
    <row r="104" spans="1:6" ht="9.75" customHeight="1">
      <c r="A104" s="365"/>
      <c r="B104" s="563"/>
      <c r="C104" s="563" t="s">
        <v>664</v>
      </c>
      <c r="D104" s="365"/>
      <c r="E104" s="365"/>
      <c r="F104" s="365"/>
    </row>
    <row r="105" spans="1:6" ht="9.75" customHeight="1">
      <c r="A105" s="365"/>
      <c r="B105" s="563"/>
      <c r="C105" s="563" t="s">
        <v>660</v>
      </c>
      <c r="D105" s="365"/>
      <c r="E105" s="365"/>
      <c r="F105" s="365"/>
    </row>
    <row r="106" spans="1:6" ht="3" customHeight="1">
      <c r="A106" s="365"/>
      <c r="B106" s="563"/>
      <c r="C106" s="563"/>
      <c r="D106" s="365"/>
      <c r="E106" s="365"/>
      <c r="F106" s="365"/>
    </row>
    <row r="107" spans="1:6" ht="9.75" customHeight="1">
      <c r="A107" s="365"/>
      <c r="B107" s="563" t="str">
        <f>B$22</f>
        <v>Private Equity</v>
      </c>
      <c r="C107" s="563" t="s">
        <v>661</v>
      </c>
      <c r="D107" s="365"/>
      <c r="E107" s="365"/>
      <c r="F107" s="365"/>
    </row>
    <row r="108" spans="1:6" ht="9.75" customHeight="1">
      <c r="A108" s="365"/>
      <c r="B108" s="563"/>
      <c r="C108" s="563" t="s">
        <v>253</v>
      </c>
      <c r="D108" s="365"/>
      <c r="E108" s="365"/>
      <c r="F108" s="365"/>
    </row>
    <row r="109" spans="1:6" ht="9.75" customHeight="1">
      <c r="A109" s="365"/>
      <c r="B109" s="563"/>
      <c r="C109" s="563" t="s">
        <v>664</v>
      </c>
      <c r="D109" s="365"/>
      <c r="E109" s="365"/>
      <c r="F109" s="365"/>
    </row>
    <row r="110" spans="1:6" ht="9.75" customHeight="1">
      <c r="A110" s="365"/>
      <c r="B110" s="563"/>
      <c r="C110" s="563" t="s">
        <v>660</v>
      </c>
      <c r="D110" s="365"/>
      <c r="E110" s="365"/>
      <c r="F110" s="365"/>
    </row>
    <row r="111" spans="1:6" ht="3" customHeight="1">
      <c r="A111" s="365"/>
      <c r="B111" s="563"/>
      <c r="C111" s="563"/>
      <c r="D111" s="365"/>
      <c r="E111" s="365"/>
      <c r="F111" s="365"/>
    </row>
    <row r="112" spans="1:6" ht="9.75" customHeight="1">
      <c r="A112" s="365"/>
      <c r="B112" s="563" t="str">
        <f>B$23</f>
        <v>Autres placements de capitaux</v>
      </c>
      <c r="C112" s="563" t="s">
        <v>241</v>
      </c>
      <c r="D112" s="365"/>
      <c r="E112" s="365"/>
      <c r="F112" s="365"/>
    </row>
    <row r="113" spans="1:6" ht="9.75" customHeight="1">
      <c r="A113" s="365"/>
      <c r="B113" s="563"/>
      <c r="C113" s="563" t="s">
        <v>660</v>
      </c>
      <c r="D113" s="365"/>
      <c r="E113" s="365"/>
      <c r="F113" s="365"/>
    </row>
    <row r="114" spans="1:6" ht="3" customHeight="1">
      <c r="A114" s="365"/>
      <c r="B114" s="563"/>
      <c r="C114" s="563"/>
      <c r="D114" s="365"/>
      <c r="E114" s="365"/>
      <c r="F114" s="365"/>
    </row>
    <row r="115" spans="1:6" ht="9.75" customHeight="1">
      <c r="A115" s="365"/>
      <c r="B115" s="563" t="str">
        <f>B$24</f>
        <v>Actifs corporels</v>
      </c>
      <c r="C115" s="563" t="s">
        <v>245</v>
      </c>
      <c r="D115" s="365"/>
      <c r="E115" s="365"/>
      <c r="F115" s="365"/>
    </row>
    <row r="116" spans="1:6" ht="9.75" customHeight="1">
      <c r="A116" s="365"/>
      <c r="B116" s="563"/>
      <c r="C116" s="563" t="s">
        <v>246</v>
      </c>
      <c r="D116" s="365"/>
      <c r="E116" s="365"/>
      <c r="F116" s="365"/>
    </row>
    <row r="117" spans="1:6" ht="9.75" customHeight="1">
      <c r="A117" s="365"/>
      <c r="B117" s="563"/>
      <c r="C117" s="563" t="s">
        <v>660</v>
      </c>
      <c r="D117" s="365"/>
      <c r="E117" s="365"/>
      <c r="F117" s="365"/>
    </row>
    <row r="118" spans="1:6" ht="12.75">
      <c r="A118" s="365"/>
      <c r="B118" s="365"/>
      <c r="C118" s="563"/>
      <c r="D118" s="365"/>
      <c r="E118" s="365"/>
      <c r="F118" s="365"/>
    </row>
  </sheetData>
  <sheetProtection/>
  <conditionalFormatting sqref="E5:E24">
    <cfRule type="expression" priority="1" dxfId="1" stopIfTrue="1">
      <formula>IF(ISBLANK(E5),1,0)</formula>
    </cfRule>
  </conditionalFormatting>
  <printOptions headings="1"/>
  <pageMargins left="0.24" right="0.19" top="0.27" bottom="0.18" header="0.17" footer="0.16"/>
  <pageSetup horizontalDpi="600" verticalDpi="600" orientation="landscape" paperSize="9" scale="75" r:id="rId2"/>
  <headerFooter alignWithMargins="0">
    <oddFooter>&amp;L&amp;D   &amp;T&amp;C&amp;A&amp;R&amp;P / &amp;N</oddFooter>
  </headerFooter>
  <rowBreaks count="2" manualBreakCount="2">
    <brk id="29" max="255" man="1"/>
    <brk id="118" max="255" man="1"/>
  </rowBreaks>
  <colBreaks count="1" manualBreakCount="1">
    <brk id="6" max="65535" man="1"/>
  </colBreaks>
  <legacyDrawing r:id="rId1"/>
</worksheet>
</file>

<file path=xl/worksheets/sheet8.xml><?xml version="1.0" encoding="utf-8"?>
<worksheet xmlns="http://schemas.openxmlformats.org/spreadsheetml/2006/main" xmlns:r="http://schemas.openxmlformats.org/officeDocument/2006/relationships">
  <sheetPr codeName="Tabelle15">
    <tabColor indexed="56"/>
  </sheetPr>
  <dimension ref="A1:L54"/>
  <sheetViews>
    <sheetView zoomScale="75" zoomScaleNormal="75" workbookViewId="0" topLeftCell="A1">
      <selection activeCell="A3" sqref="A3"/>
    </sheetView>
  </sheetViews>
  <sheetFormatPr defaultColWidth="11.421875" defaultRowHeight="12.75" customHeight="1"/>
  <cols>
    <col min="1" max="1" width="4.7109375" style="371" customWidth="1"/>
    <col min="2" max="2" width="50.00390625" style="371" customWidth="1"/>
    <col min="3" max="3" width="28.7109375" style="371" customWidth="1"/>
    <col min="4" max="6" width="11.7109375" style="371" customWidth="1"/>
    <col min="7" max="7" width="15.7109375" style="371" customWidth="1"/>
    <col min="8" max="10" width="11.7109375" style="371" customWidth="1"/>
    <col min="11" max="11" width="15.7109375" style="371" customWidth="1"/>
    <col min="12" max="12" width="2.7109375" style="371" customWidth="1"/>
    <col min="13" max="16384" width="11.421875" style="371" customWidth="1"/>
  </cols>
  <sheetData>
    <row r="1" spans="1:12" ht="15.75" customHeight="1">
      <c r="A1" s="557">
        <v>16</v>
      </c>
      <c r="B1" s="557" t="s">
        <v>35</v>
      </c>
      <c r="C1" s="557"/>
      <c r="D1" s="365"/>
      <c r="E1" s="365"/>
      <c r="F1" s="365"/>
      <c r="G1" s="365"/>
      <c r="H1" s="365"/>
      <c r="I1" s="365"/>
      <c r="J1" s="365"/>
      <c r="K1" s="365"/>
      <c r="L1" s="365"/>
    </row>
    <row r="2" spans="2:11" ht="12.75" customHeight="1">
      <c r="B2" s="558" t="str">
        <f>Vr&amp;"  "</f>
        <v>Xxxxxxxxxxxx Vie  </v>
      </c>
      <c r="C2" s="365"/>
      <c r="D2" s="365"/>
      <c r="E2" s="365"/>
      <c r="F2" s="365"/>
      <c r="G2" s="365"/>
      <c r="H2" s="365"/>
      <c r="I2" s="567"/>
      <c r="J2" s="566" t="s">
        <v>556</v>
      </c>
      <c r="K2" s="567">
        <f>jahr</f>
        <v>2005</v>
      </c>
    </row>
    <row r="3" spans="1:12" ht="12.75" customHeight="1">
      <c r="A3" s="365"/>
      <c r="B3" s="365"/>
      <c r="C3" s="365"/>
      <c r="D3" s="414"/>
      <c r="E3" s="365"/>
      <c r="F3" s="414"/>
      <c r="G3" s="414"/>
      <c r="H3" s="365"/>
      <c r="I3" s="365"/>
      <c r="J3" s="365"/>
      <c r="K3" s="365"/>
      <c r="L3" s="365"/>
    </row>
    <row r="4" spans="1:12" ht="16.5" customHeight="1">
      <c r="A4" s="414" t="s">
        <v>34</v>
      </c>
      <c r="B4" s="365"/>
      <c r="C4" s="365"/>
      <c r="D4" s="568"/>
      <c r="E4" s="365"/>
      <c r="F4" s="414"/>
      <c r="G4" s="414"/>
      <c r="H4" s="365"/>
      <c r="I4" s="365"/>
      <c r="J4" s="365"/>
      <c r="K4" s="365"/>
      <c r="L4" s="365"/>
    </row>
    <row r="5" spans="1:12" ht="12.75" customHeight="1">
      <c r="A5" s="365" t="s">
        <v>25</v>
      </c>
      <c r="B5" s="365"/>
      <c r="C5" s="365"/>
      <c r="D5" s="568"/>
      <c r="E5" s="365"/>
      <c r="F5" s="414"/>
      <c r="G5" s="414"/>
      <c r="H5" s="365"/>
      <c r="I5" s="569"/>
      <c r="J5" s="365"/>
      <c r="K5" s="365"/>
      <c r="L5" s="365"/>
    </row>
    <row r="6" spans="1:12" ht="12.75" customHeight="1">
      <c r="A6" s="365"/>
      <c r="B6" s="365"/>
      <c r="C6" s="365"/>
      <c r="D6" s="735" t="s">
        <v>27</v>
      </c>
      <c r="E6" s="735"/>
      <c r="F6" s="735"/>
      <c r="G6" s="735"/>
      <c r="H6" s="736" t="s">
        <v>28</v>
      </c>
      <c r="I6" s="735"/>
      <c r="J6" s="735"/>
      <c r="K6" s="735"/>
      <c r="L6" s="365"/>
    </row>
    <row r="7" spans="1:12" ht="12.75" customHeight="1">
      <c r="A7" s="365"/>
      <c r="C7" s="365"/>
      <c r="D7" s="570"/>
      <c r="E7" s="570"/>
      <c r="F7" s="570"/>
      <c r="G7" s="571" t="s">
        <v>424</v>
      </c>
      <c r="H7" s="572"/>
      <c r="I7" s="573"/>
      <c r="J7" s="573"/>
      <c r="K7" s="571" t="s">
        <v>424</v>
      </c>
      <c r="L7" s="365"/>
    </row>
    <row r="8" spans="1:12" ht="12.75" customHeight="1">
      <c r="A8" s="365"/>
      <c r="B8" s="365"/>
      <c r="C8" s="575" t="s">
        <v>420</v>
      </c>
      <c r="D8" s="571" t="s">
        <v>421</v>
      </c>
      <c r="E8" s="571" t="s">
        <v>421</v>
      </c>
      <c r="F8" s="571" t="s">
        <v>424</v>
      </c>
      <c r="G8" s="571" t="s">
        <v>426</v>
      </c>
      <c r="H8" s="576" t="s">
        <v>421</v>
      </c>
      <c r="I8" s="574" t="s">
        <v>421</v>
      </c>
      <c r="J8" s="574" t="s">
        <v>424</v>
      </c>
      <c r="K8" s="571" t="s">
        <v>426</v>
      </c>
      <c r="L8" s="365"/>
    </row>
    <row r="9" spans="1:12" ht="12.75" customHeight="1">
      <c r="A9" s="365"/>
      <c r="B9" s="365"/>
      <c r="C9" s="575" t="s">
        <v>41</v>
      </c>
      <c r="D9" s="571" t="s">
        <v>422</v>
      </c>
      <c r="E9" s="571" t="s">
        <v>423</v>
      </c>
      <c r="F9" s="571" t="s">
        <v>425</v>
      </c>
      <c r="G9" s="571" t="s">
        <v>48</v>
      </c>
      <c r="H9" s="576" t="s">
        <v>422</v>
      </c>
      <c r="I9" s="574" t="s">
        <v>423</v>
      </c>
      <c r="J9" s="574" t="s">
        <v>425</v>
      </c>
      <c r="K9" s="571" t="s">
        <v>48</v>
      </c>
      <c r="L9" s="365"/>
    </row>
    <row r="10" spans="1:12" ht="12.75" customHeight="1">
      <c r="A10" s="365"/>
      <c r="B10" s="365" t="s">
        <v>462</v>
      </c>
      <c r="C10" s="371" t="s">
        <v>290</v>
      </c>
      <c r="D10" s="577" t="s">
        <v>291</v>
      </c>
      <c r="E10" s="577" t="s">
        <v>459</v>
      </c>
      <c r="F10" s="577" t="s">
        <v>460</v>
      </c>
      <c r="G10" s="577" t="s">
        <v>458</v>
      </c>
      <c r="H10" s="578" t="s">
        <v>471</v>
      </c>
      <c r="I10" s="579" t="s">
        <v>472</v>
      </c>
      <c r="J10" s="579" t="s">
        <v>473</v>
      </c>
      <c r="K10" s="579" t="s">
        <v>474</v>
      </c>
      <c r="L10" s="365"/>
    </row>
    <row r="11" spans="1:12" ht="15" customHeight="1">
      <c r="A11" s="377">
        <v>369</v>
      </c>
      <c r="B11" s="423" t="s">
        <v>18</v>
      </c>
      <c r="C11" s="580" t="s">
        <v>477</v>
      </c>
      <c r="D11" s="397">
        <f>BILAN!$F$8</f>
        <v>0</v>
      </c>
      <c r="E11" s="723"/>
      <c r="F11" s="398">
        <f aca="true" t="shared" si="0" ref="F11:F22">E11-D11</f>
        <v>0</v>
      </c>
      <c r="G11" s="398">
        <f aca="true" t="shared" si="1" ref="G11:G22">IF(D11&lt;&gt;0,F11/D11*100,0)</f>
        <v>0</v>
      </c>
      <c r="H11" s="581">
        <f>BILAN!$G$8</f>
        <v>0</v>
      </c>
      <c r="I11" s="723"/>
      <c r="J11" s="398">
        <f aca="true" t="shared" si="2" ref="J11:J22">I11-H11</f>
        <v>0</v>
      </c>
      <c r="K11" s="398">
        <f aca="true" t="shared" si="3" ref="K11:K22">IF(H11&lt;&gt;0,J11/H11*100,0)</f>
        <v>0</v>
      </c>
      <c r="L11" s="377"/>
    </row>
    <row r="12" spans="1:12" ht="15" customHeight="1">
      <c r="A12" s="377">
        <v>370</v>
      </c>
      <c r="B12" s="424" t="s">
        <v>229</v>
      </c>
      <c r="C12" s="582" t="s">
        <v>478</v>
      </c>
      <c r="D12" s="399">
        <f>BILAN!$F$9</f>
        <v>0</v>
      </c>
      <c r="E12" s="724"/>
      <c r="F12" s="400">
        <f t="shared" si="0"/>
        <v>0</v>
      </c>
      <c r="G12" s="400">
        <f t="shared" si="1"/>
        <v>0</v>
      </c>
      <c r="H12" s="583">
        <f>BILAN!$G$9</f>
        <v>0</v>
      </c>
      <c r="I12" s="724"/>
      <c r="J12" s="400">
        <f t="shared" si="2"/>
        <v>0</v>
      </c>
      <c r="K12" s="400">
        <f t="shared" si="3"/>
        <v>0</v>
      </c>
      <c r="L12" s="377"/>
    </row>
    <row r="13" spans="1:12" ht="15" customHeight="1">
      <c r="A13" s="377">
        <v>371</v>
      </c>
      <c r="B13" s="424" t="s">
        <v>38</v>
      </c>
      <c r="C13" s="582" t="s">
        <v>479</v>
      </c>
      <c r="D13" s="399">
        <f>BILAN!$F$10</f>
        <v>0</v>
      </c>
      <c r="E13" s="724"/>
      <c r="F13" s="400">
        <f t="shared" si="0"/>
        <v>0</v>
      </c>
      <c r="G13" s="400">
        <f t="shared" si="1"/>
        <v>0</v>
      </c>
      <c r="H13" s="583">
        <f>BILAN!$G$10</f>
        <v>0</v>
      </c>
      <c r="I13" s="724"/>
      <c r="J13" s="400">
        <f t="shared" si="2"/>
        <v>0</v>
      </c>
      <c r="K13" s="400">
        <f t="shared" si="3"/>
        <v>0</v>
      </c>
      <c r="L13" s="377"/>
    </row>
    <row r="14" spans="1:12" ht="15" customHeight="1">
      <c r="A14" s="377">
        <v>372</v>
      </c>
      <c r="B14" s="424" t="s">
        <v>24</v>
      </c>
      <c r="C14" s="582" t="s">
        <v>480</v>
      </c>
      <c r="D14" s="399">
        <f>BILAN!$F$12</f>
        <v>0</v>
      </c>
      <c r="E14" s="724"/>
      <c r="F14" s="400">
        <f t="shared" si="0"/>
        <v>0</v>
      </c>
      <c r="G14" s="400">
        <f t="shared" si="1"/>
        <v>0</v>
      </c>
      <c r="H14" s="583">
        <f>BILAN!$G$12</f>
        <v>0</v>
      </c>
      <c r="I14" s="724"/>
      <c r="J14" s="400">
        <f t="shared" si="2"/>
        <v>0</v>
      </c>
      <c r="K14" s="400">
        <f t="shared" si="3"/>
        <v>0</v>
      </c>
      <c r="L14" s="377"/>
    </row>
    <row r="15" spans="1:12" ht="15" customHeight="1">
      <c r="A15" s="377">
        <v>373</v>
      </c>
      <c r="B15" s="424" t="s">
        <v>376</v>
      </c>
      <c r="C15" s="582" t="s">
        <v>481</v>
      </c>
      <c r="D15" s="399">
        <f>BILAN!$F$15+BILAN!$F$16+BILAN!$F$17</f>
        <v>0</v>
      </c>
      <c r="E15" s="724"/>
      <c r="F15" s="400">
        <f t="shared" si="0"/>
        <v>0</v>
      </c>
      <c r="G15" s="400">
        <f t="shared" si="1"/>
        <v>0</v>
      </c>
      <c r="H15" s="583">
        <f>BILAN!$G$15+BILAN!$G$16+BILAN!$G$17</f>
        <v>0</v>
      </c>
      <c r="I15" s="724"/>
      <c r="J15" s="400">
        <f t="shared" si="2"/>
        <v>0</v>
      </c>
      <c r="K15" s="400">
        <f t="shared" si="3"/>
        <v>0</v>
      </c>
      <c r="L15" s="377"/>
    </row>
    <row r="16" spans="1:12" ht="15" customHeight="1">
      <c r="A16" s="377">
        <v>374</v>
      </c>
      <c r="B16" s="424" t="s">
        <v>178</v>
      </c>
      <c r="C16" s="582" t="s">
        <v>482</v>
      </c>
      <c r="D16" s="399">
        <f>BILAN!$F$18</f>
        <v>0</v>
      </c>
      <c r="E16" s="724"/>
      <c r="F16" s="400">
        <f t="shared" si="0"/>
        <v>0</v>
      </c>
      <c r="G16" s="400">
        <f t="shared" si="1"/>
        <v>0</v>
      </c>
      <c r="H16" s="583">
        <f>BILAN!$G$18</f>
        <v>0</v>
      </c>
      <c r="I16" s="724"/>
      <c r="J16" s="400">
        <f t="shared" si="2"/>
        <v>0</v>
      </c>
      <c r="K16" s="400">
        <f t="shared" si="3"/>
        <v>0</v>
      </c>
      <c r="L16" s="377"/>
    </row>
    <row r="17" spans="1:12" ht="15" customHeight="1">
      <c r="A17" s="377">
        <v>375</v>
      </c>
      <c r="B17" s="424" t="s">
        <v>135</v>
      </c>
      <c r="C17" s="582" t="s">
        <v>483</v>
      </c>
      <c r="D17" s="399">
        <f>BILAN!$F$19</f>
        <v>0</v>
      </c>
      <c r="E17" s="724"/>
      <c r="F17" s="400">
        <f t="shared" si="0"/>
        <v>0</v>
      </c>
      <c r="G17" s="400">
        <f t="shared" si="1"/>
        <v>0</v>
      </c>
      <c r="H17" s="583">
        <f>BILAN!$G$19</f>
        <v>0</v>
      </c>
      <c r="I17" s="724"/>
      <c r="J17" s="400">
        <f t="shared" si="2"/>
        <v>0</v>
      </c>
      <c r="K17" s="400">
        <f t="shared" si="3"/>
        <v>0</v>
      </c>
      <c r="L17" s="377"/>
    </row>
    <row r="18" spans="1:12" ht="15" customHeight="1">
      <c r="A18" s="377">
        <v>376</v>
      </c>
      <c r="B18" s="424" t="s">
        <v>177</v>
      </c>
      <c r="C18" s="582" t="s">
        <v>484</v>
      </c>
      <c r="D18" s="399">
        <f>BILAN!$F$20+BILAN!$F$21+BILAN!$F$22</f>
        <v>0</v>
      </c>
      <c r="E18" s="724"/>
      <c r="F18" s="400">
        <f t="shared" si="0"/>
        <v>0</v>
      </c>
      <c r="G18" s="400">
        <f t="shared" si="1"/>
        <v>0</v>
      </c>
      <c r="H18" s="583">
        <f>BILAN!$G$20+BILAN!$G$21+BILAN!$G$22</f>
        <v>0</v>
      </c>
      <c r="I18" s="724"/>
      <c r="J18" s="400">
        <f t="shared" si="2"/>
        <v>0</v>
      </c>
      <c r="K18" s="400">
        <f t="shared" si="3"/>
        <v>0</v>
      </c>
      <c r="L18" s="377"/>
    </row>
    <row r="19" spans="1:12" ht="15" customHeight="1">
      <c r="A19" s="377">
        <v>377</v>
      </c>
      <c r="B19" s="424" t="s">
        <v>456</v>
      </c>
      <c r="C19" s="582" t="s">
        <v>485</v>
      </c>
      <c r="D19" s="399">
        <f>BILAN!$F$27</f>
        <v>0</v>
      </c>
      <c r="E19" s="724"/>
      <c r="F19" s="400">
        <f t="shared" si="0"/>
        <v>0</v>
      </c>
      <c r="G19" s="400">
        <f t="shared" si="1"/>
        <v>0</v>
      </c>
      <c r="H19" s="583">
        <f>BILAN!$G$27</f>
        <v>0</v>
      </c>
      <c r="I19" s="724"/>
      <c r="J19" s="400">
        <f t="shared" si="2"/>
        <v>0</v>
      </c>
      <c r="K19" s="400">
        <f t="shared" si="3"/>
        <v>0</v>
      </c>
      <c r="L19" s="377"/>
    </row>
    <row r="20" spans="1:12" ht="15" customHeight="1">
      <c r="A20" s="377">
        <v>378</v>
      </c>
      <c r="B20" s="424" t="s">
        <v>457</v>
      </c>
      <c r="C20" s="582" t="s">
        <v>486</v>
      </c>
      <c r="D20" s="399">
        <f>BILAN!$F$28</f>
        <v>0</v>
      </c>
      <c r="E20" s="724"/>
      <c r="F20" s="400">
        <f t="shared" si="0"/>
        <v>0</v>
      </c>
      <c r="G20" s="400">
        <f t="shared" si="1"/>
        <v>0</v>
      </c>
      <c r="H20" s="583">
        <f>BILAN!$G$28</f>
        <v>0</v>
      </c>
      <c r="I20" s="724"/>
      <c r="J20" s="400">
        <f t="shared" si="2"/>
        <v>0</v>
      </c>
      <c r="K20" s="400">
        <f t="shared" si="3"/>
        <v>0</v>
      </c>
      <c r="L20" s="377"/>
    </row>
    <row r="21" spans="1:12" ht="15" customHeight="1">
      <c r="A21" s="377">
        <v>379</v>
      </c>
      <c r="B21" s="424" t="s">
        <v>42</v>
      </c>
      <c r="C21" s="582"/>
      <c r="D21" s="724"/>
      <c r="E21" s="724"/>
      <c r="F21" s="400">
        <f t="shared" si="0"/>
        <v>0</v>
      </c>
      <c r="G21" s="400">
        <f t="shared" si="1"/>
        <v>0</v>
      </c>
      <c r="H21" s="725"/>
      <c r="I21" s="724"/>
      <c r="J21" s="400">
        <f t="shared" si="2"/>
        <v>0</v>
      </c>
      <c r="K21" s="400">
        <f t="shared" si="3"/>
        <v>0</v>
      </c>
      <c r="L21" s="377"/>
    </row>
    <row r="22" spans="1:12" ht="15" customHeight="1">
      <c r="A22" s="378">
        <v>380</v>
      </c>
      <c r="B22" s="425" t="s">
        <v>40</v>
      </c>
      <c r="C22" s="584"/>
      <c r="D22" s="724"/>
      <c r="E22" s="724"/>
      <c r="F22" s="401">
        <f t="shared" si="0"/>
        <v>0</v>
      </c>
      <c r="G22" s="401">
        <f t="shared" si="1"/>
        <v>0</v>
      </c>
      <c r="H22" s="725"/>
      <c r="I22" s="724"/>
      <c r="J22" s="401">
        <f t="shared" si="2"/>
        <v>0</v>
      </c>
      <c r="K22" s="401">
        <f t="shared" si="3"/>
        <v>0</v>
      </c>
      <c r="L22" s="377"/>
    </row>
    <row r="23" spans="1:12" ht="15" customHeight="1">
      <c r="A23" s="378">
        <v>381</v>
      </c>
      <c r="B23" s="426" t="s">
        <v>461</v>
      </c>
      <c r="C23" s="585" t="s">
        <v>487</v>
      </c>
      <c r="D23" s="402" t="str">
        <f>IF(ABS(BILAN!$F$31-(D$11+D$12+D$13+D$14+D$15+D$16+D$17+D$18+D$19+D$20+D$21+D$22))&lt;2,"","? ")&amp;FIXED(BILAN!$F$31,0,FALSE)</f>
        <v>0</v>
      </c>
      <c r="E23" s="403">
        <f>E$11+E$12+E$13+E$14+E$15+E$16+E$17+E$18+E$19+E$20+E$21+E$22</f>
        <v>0</v>
      </c>
      <c r="F23" s="403">
        <f>IF(ISNUMBER(VALUE(D23)),E23-VALUE(D23),0)</f>
        <v>0</v>
      </c>
      <c r="G23" s="404">
        <f>IF(ISNUMBER(VALUE(D23)),IF(VALUE(D23)&gt;0,F23/VALUE(D23)*100,0),0)</f>
        <v>0</v>
      </c>
      <c r="H23" s="586" t="str">
        <f>IF(ABS(BILAN!$G$31-(H$11+H$12+H$13+H$14+H$15+H$16+H$17+H$18+H$19+H$20+H$21+H$22))&lt;2,"","? ")&amp;FIXED(BILAN!$G$31,0,FALSE)</f>
        <v>0</v>
      </c>
      <c r="I23" s="403">
        <f>I$11+I$12+I$13+I$14+I$15+I$16+I$17+I$18+I$19+I$20+I$21+I$22</f>
        <v>0</v>
      </c>
      <c r="J23" s="403">
        <f>IF(ISNUMBER(VALUE(H23)),I23-VALUE(H23),0)</f>
        <v>0</v>
      </c>
      <c r="K23" s="404">
        <f>IF(ISNUMBER(VALUE(H23)),IF(VALUE(H23)&gt;0,J23/VALUE(H23)*100,0),0)</f>
        <v>0</v>
      </c>
      <c r="L23" s="377"/>
    </row>
    <row r="24" spans="1:12" ht="15" customHeight="1">
      <c r="A24" s="365"/>
      <c r="B24" s="365"/>
      <c r="C24" s="365"/>
      <c r="D24" s="365"/>
      <c r="E24" s="365"/>
      <c r="F24" s="365"/>
      <c r="G24" s="365"/>
      <c r="H24" s="365"/>
      <c r="I24" s="365"/>
      <c r="J24" s="365"/>
      <c r="K24" s="365"/>
      <c r="L24" s="365"/>
    </row>
    <row r="25" spans="1:12" ht="12.75" customHeight="1">
      <c r="A25" s="365"/>
      <c r="B25" s="388" t="s">
        <v>45</v>
      </c>
      <c r="C25" s="365"/>
      <c r="D25" s="365"/>
      <c r="E25" s="365"/>
      <c r="F25" s="365"/>
      <c r="G25" s="365"/>
      <c r="H25" s="365"/>
      <c r="I25" s="365"/>
      <c r="J25" s="365"/>
      <c r="K25" s="365"/>
      <c r="L25" s="365"/>
    </row>
    <row r="26" spans="1:12" ht="12.75" customHeight="1">
      <c r="A26" s="365"/>
      <c r="B26" s="587" t="s">
        <v>44</v>
      </c>
      <c r="C26" s="365"/>
      <c r="D26" s="365"/>
      <c r="E26" s="365"/>
      <c r="F26" s="365"/>
      <c r="G26" s="365"/>
      <c r="H26" s="365"/>
      <c r="I26" s="365"/>
      <c r="J26" s="365"/>
      <c r="K26" s="365"/>
      <c r="L26" s="365"/>
    </row>
    <row r="27" spans="1:12" ht="12.75" customHeight="1">
      <c r="A27" s="365"/>
      <c r="B27" s="365"/>
      <c r="C27" s="365"/>
      <c r="D27" s="365"/>
      <c r="E27" s="365"/>
      <c r="F27" s="365"/>
      <c r="G27" s="365"/>
      <c r="H27" s="377"/>
      <c r="I27" s="365"/>
      <c r="J27" s="365"/>
      <c r="K27" s="365"/>
      <c r="L27" s="365"/>
    </row>
    <row r="28" spans="1:12" ht="18" customHeight="1">
      <c r="A28" s="557">
        <v>17</v>
      </c>
      <c r="B28" s="557" t="s">
        <v>36</v>
      </c>
      <c r="C28" s="557"/>
      <c r="D28" s="365"/>
      <c r="E28" s="365"/>
      <c r="F28" s="365"/>
      <c r="G28" s="365"/>
      <c r="H28" s="365"/>
      <c r="I28" s="365"/>
      <c r="J28" s="365"/>
      <c r="K28" s="365"/>
      <c r="L28" s="365"/>
    </row>
    <row r="29" spans="2:12" ht="12.75" customHeight="1">
      <c r="B29" s="558" t="str">
        <f>Vr&amp;"  "</f>
        <v>Xxxxxxxxxxxx Vie  </v>
      </c>
      <c r="C29" s="365"/>
      <c r="D29" s="365"/>
      <c r="E29" s="365"/>
      <c r="F29" s="365"/>
      <c r="G29" s="365"/>
      <c r="H29" s="365"/>
      <c r="I29" s="365"/>
      <c r="J29" s="566" t="s">
        <v>556</v>
      </c>
      <c r="K29" s="567">
        <f>jahr</f>
        <v>2005</v>
      </c>
      <c r="L29" s="365"/>
    </row>
    <row r="30" spans="1:12" ht="12.75" customHeight="1">
      <c r="A30" s="365"/>
      <c r="B30" s="365"/>
      <c r="C30" s="365"/>
      <c r="D30" s="414"/>
      <c r="E30" s="365"/>
      <c r="F30" s="414"/>
      <c r="G30" s="414"/>
      <c r="H30" s="365"/>
      <c r="I30" s="365"/>
      <c r="J30" s="365"/>
      <c r="K30" s="365"/>
      <c r="L30" s="365"/>
    </row>
    <row r="31" spans="1:12" ht="16.5" customHeight="1">
      <c r="A31" s="414" t="s">
        <v>37</v>
      </c>
      <c r="B31" s="365"/>
      <c r="C31" s="365"/>
      <c r="D31" s="568"/>
      <c r="E31" s="365"/>
      <c r="F31" s="414"/>
      <c r="G31" s="414"/>
      <c r="H31" s="365"/>
      <c r="I31" s="365"/>
      <c r="J31" s="365"/>
      <c r="K31" s="365"/>
      <c r="L31" s="365"/>
    </row>
    <row r="32" spans="1:12" ht="12.75" customHeight="1">
      <c r="A32" s="365" t="s">
        <v>26</v>
      </c>
      <c r="B32" s="365"/>
      <c r="C32" s="365"/>
      <c r="D32" s="568"/>
      <c r="E32" s="365"/>
      <c r="F32" s="414"/>
      <c r="G32" s="414"/>
      <c r="H32" s="365"/>
      <c r="I32" s="569"/>
      <c r="J32" s="365"/>
      <c r="K32" s="365"/>
      <c r="L32" s="365"/>
    </row>
    <row r="33" spans="1:12" ht="12.75" customHeight="1">
      <c r="A33" s="365"/>
      <c r="B33" s="365"/>
      <c r="C33" s="365"/>
      <c r="D33" s="735" t="s">
        <v>27</v>
      </c>
      <c r="E33" s="735"/>
      <c r="F33" s="735"/>
      <c r="G33" s="735"/>
      <c r="H33" s="736" t="s">
        <v>28</v>
      </c>
      <c r="I33" s="735"/>
      <c r="J33" s="735"/>
      <c r="K33" s="735"/>
      <c r="L33" s="365"/>
    </row>
    <row r="34" spans="1:12" ht="12.75" customHeight="1">
      <c r="A34" s="365"/>
      <c r="B34" s="365"/>
      <c r="C34" s="365"/>
      <c r="D34" s="570"/>
      <c r="E34" s="570"/>
      <c r="F34" s="570"/>
      <c r="G34" s="571" t="s">
        <v>424</v>
      </c>
      <c r="H34" s="572"/>
      <c r="I34" s="573"/>
      <c r="J34" s="573"/>
      <c r="K34" s="571" t="s">
        <v>424</v>
      </c>
      <c r="L34" s="365"/>
    </row>
    <row r="35" spans="1:12" ht="12.75" customHeight="1">
      <c r="A35" s="365"/>
      <c r="B35" s="365"/>
      <c r="C35" s="575" t="s">
        <v>420</v>
      </c>
      <c r="D35" s="571" t="s">
        <v>421</v>
      </c>
      <c r="E35" s="571" t="s">
        <v>421</v>
      </c>
      <c r="F35" s="571" t="s">
        <v>424</v>
      </c>
      <c r="G35" s="571" t="s">
        <v>426</v>
      </c>
      <c r="H35" s="576" t="s">
        <v>421</v>
      </c>
      <c r="I35" s="574" t="s">
        <v>421</v>
      </c>
      <c r="J35" s="574" t="s">
        <v>424</v>
      </c>
      <c r="K35" s="571" t="s">
        <v>426</v>
      </c>
      <c r="L35" s="365"/>
    </row>
    <row r="36" spans="1:12" ht="12.75" customHeight="1">
      <c r="A36" s="365"/>
      <c r="B36" s="365"/>
      <c r="C36" s="575" t="s">
        <v>41</v>
      </c>
      <c r="D36" s="571" t="s">
        <v>422</v>
      </c>
      <c r="E36" s="571" t="s">
        <v>423</v>
      </c>
      <c r="F36" s="571" t="s">
        <v>425</v>
      </c>
      <c r="G36" s="571" t="s">
        <v>48</v>
      </c>
      <c r="H36" s="576" t="s">
        <v>422</v>
      </c>
      <c r="I36" s="574" t="s">
        <v>423</v>
      </c>
      <c r="J36" s="574" t="s">
        <v>425</v>
      </c>
      <c r="K36" s="571" t="s">
        <v>48</v>
      </c>
      <c r="L36" s="365"/>
    </row>
    <row r="37" spans="1:12" ht="12.75" customHeight="1">
      <c r="A37" s="365"/>
      <c r="B37" s="365" t="s">
        <v>462</v>
      </c>
      <c r="C37" s="371" t="s">
        <v>290</v>
      </c>
      <c r="D37" s="577" t="s">
        <v>291</v>
      </c>
      <c r="E37" s="577" t="s">
        <v>459</v>
      </c>
      <c r="F37" s="577" t="s">
        <v>460</v>
      </c>
      <c r="G37" s="577" t="s">
        <v>458</v>
      </c>
      <c r="H37" s="578" t="s">
        <v>471</v>
      </c>
      <c r="I37" s="579" t="s">
        <v>472</v>
      </c>
      <c r="J37" s="579" t="s">
        <v>473</v>
      </c>
      <c r="K37" s="579" t="s">
        <v>474</v>
      </c>
      <c r="L37" s="365"/>
    </row>
    <row r="38" spans="1:12" s="588" customFormat="1" ht="15" customHeight="1">
      <c r="A38" s="377">
        <v>382</v>
      </c>
      <c r="B38" s="423" t="s">
        <v>18</v>
      </c>
      <c r="C38" s="580" t="s">
        <v>477</v>
      </c>
      <c r="D38" s="397">
        <f>BILAN!$I$8</f>
        <v>0</v>
      </c>
      <c r="E38" s="723"/>
      <c r="F38" s="398">
        <f aca="true" t="shared" si="4" ref="F38:F49">E38-D38</f>
        <v>0</v>
      </c>
      <c r="G38" s="398">
        <f aca="true" t="shared" si="5" ref="G38:G49">IF(D38&lt;&gt;0,F38/D38*100,0)</f>
        <v>0</v>
      </c>
      <c r="H38" s="581">
        <f>BILAN!$J$8</f>
        <v>0</v>
      </c>
      <c r="I38" s="723"/>
      <c r="J38" s="398">
        <f aca="true" t="shared" si="6" ref="J38:J49">I38-H38</f>
        <v>0</v>
      </c>
      <c r="K38" s="398">
        <f aca="true" t="shared" si="7" ref="K38:K49">IF(H38&lt;&gt;0,J38/H38*100,0)</f>
        <v>0</v>
      </c>
      <c r="L38" s="377"/>
    </row>
    <row r="39" spans="1:12" s="588" customFormat="1" ht="15" customHeight="1">
      <c r="A39" s="377">
        <v>383</v>
      </c>
      <c r="B39" s="424" t="s">
        <v>229</v>
      </c>
      <c r="C39" s="582" t="s">
        <v>478</v>
      </c>
      <c r="D39" s="399">
        <f>BILAN!$I$9</f>
        <v>0</v>
      </c>
      <c r="E39" s="724"/>
      <c r="F39" s="400">
        <f t="shared" si="4"/>
        <v>0</v>
      </c>
      <c r="G39" s="400">
        <f t="shared" si="5"/>
        <v>0</v>
      </c>
      <c r="H39" s="583">
        <f>BILAN!$J$9</f>
        <v>0</v>
      </c>
      <c r="I39" s="724"/>
      <c r="J39" s="400">
        <f t="shared" si="6"/>
        <v>0</v>
      </c>
      <c r="K39" s="400">
        <f t="shared" si="7"/>
        <v>0</v>
      </c>
      <c r="L39" s="377"/>
    </row>
    <row r="40" spans="1:12" s="588" customFormat="1" ht="15" customHeight="1">
      <c r="A40" s="377">
        <v>384</v>
      </c>
      <c r="B40" s="424" t="s">
        <v>38</v>
      </c>
      <c r="C40" s="582" t="s">
        <v>479</v>
      </c>
      <c r="D40" s="399">
        <f>BILAN!$I$10</f>
        <v>0</v>
      </c>
      <c r="E40" s="724"/>
      <c r="F40" s="400">
        <f t="shared" si="4"/>
        <v>0</v>
      </c>
      <c r="G40" s="400">
        <f t="shared" si="5"/>
        <v>0</v>
      </c>
      <c r="H40" s="583">
        <f>BILAN!$J$10</f>
        <v>0</v>
      </c>
      <c r="I40" s="724"/>
      <c r="J40" s="400">
        <f t="shared" si="6"/>
        <v>0</v>
      </c>
      <c r="K40" s="400">
        <f t="shared" si="7"/>
        <v>0</v>
      </c>
      <c r="L40" s="377"/>
    </row>
    <row r="41" spans="1:12" s="588" customFormat="1" ht="15" customHeight="1">
      <c r="A41" s="377">
        <v>385</v>
      </c>
      <c r="B41" s="424" t="s">
        <v>24</v>
      </c>
      <c r="C41" s="582" t="s">
        <v>480</v>
      </c>
      <c r="D41" s="399">
        <f>BILAN!$I$12</f>
        <v>0</v>
      </c>
      <c r="E41" s="724"/>
      <c r="F41" s="400">
        <f t="shared" si="4"/>
        <v>0</v>
      </c>
      <c r="G41" s="400">
        <f t="shared" si="5"/>
        <v>0</v>
      </c>
      <c r="H41" s="583">
        <f>BILAN!$J$12</f>
        <v>0</v>
      </c>
      <c r="I41" s="724"/>
      <c r="J41" s="400">
        <f t="shared" si="6"/>
        <v>0</v>
      </c>
      <c r="K41" s="400">
        <f t="shared" si="7"/>
        <v>0</v>
      </c>
      <c r="L41" s="377"/>
    </row>
    <row r="42" spans="1:12" s="588" customFormat="1" ht="15" customHeight="1">
      <c r="A42" s="377">
        <v>386</v>
      </c>
      <c r="B42" s="424" t="s">
        <v>376</v>
      </c>
      <c r="C42" s="582" t="s">
        <v>481</v>
      </c>
      <c r="D42" s="399">
        <f>BILAN!$I$15+BILAN!$I$16+BILAN!$I$17</f>
        <v>0</v>
      </c>
      <c r="E42" s="724"/>
      <c r="F42" s="400">
        <f t="shared" si="4"/>
        <v>0</v>
      </c>
      <c r="G42" s="400">
        <f t="shared" si="5"/>
        <v>0</v>
      </c>
      <c r="H42" s="583">
        <f>BILAN!$J$15+BILAN!$J$16+BILAN!$J$17</f>
        <v>0</v>
      </c>
      <c r="I42" s="724"/>
      <c r="J42" s="400">
        <f t="shared" si="6"/>
        <v>0</v>
      </c>
      <c r="K42" s="400">
        <f t="shared" si="7"/>
        <v>0</v>
      </c>
      <c r="L42" s="377"/>
    </row>
    <row r="43" spans="1:12" s="588" customFormat="1" ht="15" customHeight="1">
      <c r="A43" s="377">
        <v>387</v>
      </c>
      <c r="B43" s="424" t="s">
        <v>178</v>
      </c>
      <c r="C43" s="582" t="s">
        <v>482</v>
      </c>
      <c r="D43" s="399">
        <f>BILAN!$I$18</f>
        <v>0</v>
      </c>
      <c r="E43" s="724"/>
      <c r="F43" s="400">
        <f t="shared" si="4"/>
        <v>0</v>
      </c>
      <c r="G43" s="400">
        <f t="shared" si="5"/>
        <v>0</v>
      </c>
      <c r="H43" s="583">
        <f>BILAN!$J$18</f>
        <v>0</v>
      </c>
      <c r="I43" s="724"/>
      <c r="J43" s="400">
        <f t="shared" si="6"/>
        <v>0</v>
      </c>
      <c r="K43" s="400">
        <f t="shared" si="7"/>
        <v>0</v>
      </c>
      <c r="L43" s="377"/>
    </row>
    <row r="44" spans="1:12" s="588" customFormat="1" ht="15" customHeight="1">
      <c r="A44" s="377">
        <v>388</v>
      </c>
      <c r="B44" s="424" t="s">
        <v>135</v>
      </c>
      <c r="C44" s="582" t="s">
        <v>483</v>
      </c>
      <c r="D44" s="399">
        <f>BILAN!$I$19</f>
        <v>0</v>
      </c>
      <c r="E44" s="724"/>
      <c r="F44" s="400">
        <f t="shared" si="4"/>
        <v>0</v>
      </c>
      <c r="G44" s="400">
        <f t="shared" si="5"/>
        <v>0</v>
      </c>
      <c r="H44" s="583">
        <f>BILAN!$J$19</f>
        <v>0</v>
      </c>
      <c r="I44" s="724"/>
      <c r="J44" s="400">
        <f t="shared" si="6"/>
        <v>0</v>
      </c>
      <c r="K44" s="400">
        <f t="shared" si="7"/>
        <v>0</v>
      </c>
      <c r="L44" s="377"/>
    </row>
    <row r="45" spans="1:12" s="588" customFormat="1" ht="15" customHeight="1">
      <c r="A45" s="377">
        <v>389</v>
      </c>
      <c r="B45" s="424" t="s">
        <v>177</v>
      </c>
      <c r="C45" s="582" t="s">
        <v>484</v>
      </c>
      <c r="D45" s="399">
        <f>BILAN!$I$20+BILAN!$I$21+BILAN!$I$22</f>
        <v>0</v>
      </c>
      <c r="E45" s="724"/>
      <c r="F45" s="400">
        <f t="shared" si="4"/>
        <v>0</v>
      </c>
      <c r="G45" s="400">
        <f t="shared" si="5"/>
        <v>0</v>
      </c>
      <c r="H45" s="583">
        <f>BILAN!$J$20+BILAN!$J$21+BILAN!$J$22</f>
        <v>0</v>
      </c>
      <c r="I45" s="724"/>
      <c r="J45" s="400">
        <f t="shared" si="6"/>
        <v>0</v>
      </c>
      <c r="K45" s="400">
        <f t="shared" si="7"/>
        <v>0</v>
      </c>
      <c r="L45" s="377"/>
    </row>
    <row r="46" spans="1:12" s="588" customFormat="1" ht="15" customHeight="1">
      <c r="A46" s="377">
        <v>390</v>
      </c>
      <c r="B46" s="424" t="s">
        <v>456</v>
      </c>
      <c r="C46" s="582" t="s">
        <v>485</v>
      </c>
      <c r="D46" s="399">
        <f>BILAN!$I$27</f>
        <v>0</v>
      </c>
      <c r="E46" s="724"/>
      <c r="F46" s="400">
        <f t="shared" si="4"/>
        <v>0</v>
      </c>
      <c r="G46" s="400">
        <f t="shared" si="5"/>
        <v>0</v>
      </c>
      <c r="H46" s="583">
        <f>BILAN!$J$27</f>
        <v>0</v>
      </c>
      <c r="I46" s="724"/>
      <c r="J46" s="400">
        <f t="shared" si="6"/>
        <v>0</v>
      </c>
      <c r="K46" s="400">
        <f t="shared" si="7"/>
        <v>0</v>
      </c>
      <c r="L46" s="377"/>
    </row>
    <row r="47" spans="1:12" s="588" customFormat="1" ht="15" customHeight="1">
      <c r="A47" s="377">
        <v>391</v>
      </c>
      <c r="B47" s="424" t="s">
        <v>457</v>
      </c>
      <c r="C47" s="582" t="s">
        <v>486</v>
      </c>
      <c r="D47" s="399">
        <f>BILAN!$I$28</f>
        <v>0</v>
      </c>
      <c r="E47" s="724"/>
      <c r="F47" s="400">
        <f t="shared" si="4"/>
        <v>0</v>
      </c>
      <c r="G47" s="400">
        <f t="shared" si="5"/>
        <v>0</v>
      </c>
      <c r="H47" s="583">
        <f>BILAN!$J$28</f>
        <v>0</v>
      </c>
      <c r="I47" s="724"/>
      <c r="J47" s="400">
        <f t="shared" si="6"/>
        <v>0</v>
      </c>
      <c r="K47" s="400">
        <f t="shared" si="7"/>
        <v>0</v>
      </c>
      <c r="L47" s="377"/>
    </row>
    <row r="48" spans="1:12" s="588" customFormat="1" ht="15" customHeight="1">
      <c r="A48" s="377">
        <v>392</v>
      </c>
      <c r="B48" s="424" t="s">
        <v>46</v>
      </c>
      <c r="C48" s="582"/>
      <c r="D48" s="724"/>
      <c r="E48" s="724"/>
      <c r="F48" s="400">
        <f t="shared" si="4"/>
        <v>0</v>
      </c>
      <c r="G48" s="400">
        <f t="shared" si="5"/>
        <v>0</v>
      </c>
      <c r="H48" s="725"/>
      <c r="I48" s="724"/>
      <c r="J48" s="400">
        <f t="shared" si="6"/>
        <v>0</v>
      </c>
      <c r="K48" s="400">
        <f t="shared" si="7"/>
        <v>0</v>
      </c>
      <c r="L48" s="377"/>
    </row>
    <row r="49" spans="1:12" s="588" customFormat="1" ht="15" customHeight="1">
      <c r="A49" s="378">
        <v>393</v>
      </c>
      <c r="B49" s="425" t="s">
        <v>39</v>
      </c>
      <c r="C49" s="584"/>
      <c r="D49" s="724"/>
      <c r="E49" s="724"/>
      <c r="F49" s="401">
        <f t="shared" si="4"/>
        <v>0</v>
      </c>
      <c r="G49" s="401">
        <f t="shared" si="5"/>
        <v>0</v>
      </c>
      <c r="H49" s="725"/>
      <c r="I49" s="724"/>
      <c r="J49" s="401">
        <f t="shared" si="6"/>
        <v>0</v>
      </c>
      <c r="K49" s="401">
        <f t="shared" si="7"/>
        <v>0</v>
      </c>
      <c r="L49" s="377"/>
    </row>
    <row r="50" spans="1:12" s="588" customFormat="1" ht="15" customHeight="1">
      <c r="A50" s="378">
        <v>394</v>
      </c>
      <c r="B50" s="426" t="s">
        <v>461</v>
      </c>
      <c r="C50" s="585" t="s">
        <v>487</v>
      </c>
      <c r="D50" s="402" t="str">
        <f>IF(ABS(BILAN!$I$31-(D$38+D$39+D$40+D$41+D$42+D$43+D$44+D$45+D$46+D$47+D$48+D$49))&lt;2,"","? ")&amp;FIXED(BILAN!$I$31,0,FALSE)</f>
        <v>0</v>
      </c>
      <c r="E50" s="403">
        <f>E$38+E$39+E$40+E$41+E$42+E$43+E$44+E$45+E$46+E$47+E$48+E$49</f>
        <v>0</v>
      </c>
      <c r="F50" s="403">
        <f>IF(ISNUMBER(VALUE(D50)),E50-VALUE(D50),0)</f>
        <v>0</v>
      </c>
      <c r="G50" s="404">
        <f>IF(ISNUMBER(VALUE(D50)),IF(VALUE(D50)&gt;0,F50/VALUE(D50)*100,0),0)</f>
        <v>0</v>
      </c>
      <c r="H50" s="586" t="str">
        <f>IF(ABS(BILAN!$J$31-(H$38+H$39+H$40+H$41+H$42+H$43+H$44+H$45+H$46+H$47+H$48+H$49))&lt;2,"","? ")&amp;FIXED(BILAN!$J$31,0,FALSE)</f>
        <v>0</v>
      </c>
      <c r="I50" s="403">
        <f>I$38+I$39+I$40+I$41+I$42+I$43+I$44+I$45+I$46+I$47+I$48+I$49</f>
        <v>0</v>
      </c>
      <c r="J50" s="403">
        <f>IF(ISNUMBER(VALUE(H50)),I50-VALUE(H50),0)</f>
        <v>0</v>
      </c>
      <c r="K50" s="404">
        <f>IF(ISNUMBER(VALUE(H50)),IF(VALUE(H50)&gt;0,J50/VALUE(H50)*100,0),0)</f>
        <v>0</v>
      </c>
      <c r="L50" s="377"/>
    </row>
    <row r="51" spans="1:12" s="588" customFormat="1" ht="15" customHeight="1">
      <c r="A51" s="365"/>
      <c r="B51" s="365"/>
      <c r="C51" s="365"/>
      <c r="D51" s="365"/>
      <c r="E51" s="365"/>
      <c r="F51" s="365"/>
      <c r="G51" s="365"/>
      <c r="H51" s="365"/>
      <c r="I51" s="365"/>
      <c r="J51" s="365"/>
      <c r="K51" s="365"/>
      <c r="L51" s="365"/>
    </row>
    <row r="52" spans="1:12" ht="12.75" customHeight="1">
      <c r="A52" s="365"/>
      <c r="B52" s="388" t="s">
        <v>47</v>
      </c>
      <c r="C52" s="365"/>
      <c r="D52" s="365"/>
      <c r="E52" s="365"/>
      <c r="F52" s="365"/>
      <c r="G52" s="365"/>
      <c r="H52" s="365"/>
      <c r="I52" s="365"/>
      <c r="J52" s="365"/>
      <c r="K52" s="365"/>
      <c r="L52" s="365"/>
    </row>
    <row r="53" spans="1:12" ht="12.75" customHeight="1">
      <c r="A53" s="365"/>
      <c r="B53" s="587" t="s">
        <v>43</v>
      </c>
      <c r="C53" s="365"/>
      <c r="D53" s="365"/>
      <c r="E53" s="365"/>
      <c r="F53" s="365"/>
      <c r="G53" s="365"/>
      <c r="H53" s="365"/>
      <c r="I53" s="365"/>
      <c r="J53" s="365"/>
      <c r="K53" s="365"/>
      <c r="L53" s="365"/>
    </row>
    <row r="54" spans="1:12" ht="12.75" customHeight="1">
      <c r="A54" s="365"/>
      <c r="B54" s="365"/>
      <c r="C54" s="365"/>
      <c r="D54" s="365"/>
      <c r="E54" s="365"/>
      <c r="F54" s="365"/>
      <c r="G54" s="365"/>
      <c r="H54" s="365"/>
      <c r="I54" s="365"/>
      <c r="J54" s="365"/>
      <c r="K54" s="365"/>
      <c r="L54" s="365"/>
    </row>
  </sheetData>
  <sheetProtection/>
  <mergeCells count="4">
    <mergeCell ref="D33:G33"/>
    <mergeCell ref="H33:K33"/>
    <mergeCell ref="D6:G6"/>
    <mergeCell ref="H6:K6"/>
  </mergeCells>
  <conditionalFormatting sqref="H50 D23 H23 D50">
    <cfRule type="expression" priority="1" dxfId="5" stopIfTrue="1">
      <formula>IF(LEFT(D23,1)="?",1,0)</formula>
    </cfRule>
  </conditionalFormatting>
  <conditionalFormatting sqref="E11:E21 E38:E47 D21 D48:E48">
    <cfRule type="expression" priority="2" dxfId="1" stopIfTrue="1">
      <formula>IF(ISBLANK(D11),1,0)</formula>
    </cfRule>
  </conditionalFormatting>
  <conditionalFormatting sqref="H21 I38:I48 I11:I21 H48">
    <cfRule type="expression" priority="3" dxfId="2" stopIfTrue="1">
      <formula>IF(ISBLANK(H11),1,0)</formula>
    </cfRule>
  </conditionalFormatting>
  <conditionalFormatting sqref="D22:E22 D49:E49">
    <cfRule type="cellIs" priority="4" dxfId="5" operator="greaterThan" stopIfTrue="1">
      <formula>0</formula>
    </cfRule>
    <cfRule type="expression" priority="5" dxfId="1" stopIfTrue="1">
      <formula>IF(ISBLANK(D22),1,0)</formula>
    </cfRule>
  </conditionalFormatting>
  <conditionalFormatting sqref="H22:I22 H49:I49">
    <cfRule type="cellIs" priority="6" dxfId="5" operator="greaterThan" stopIfTrue="1">
      <formula>0</formula>
    </cfRule>
    <cfRule type="expression" priority="7" dxfId="2" stopIfTrue="1">
      <formula>IF(ISBLANK(H22),1,0)</formula>
    </cfRule>
  </conditionalFormatting>
  <printOptions headings="1"/>
  <pageMargins left="0.24" right="0.19" top="0.27" bottom="0.18" header="0.17" footer="0.16"/>
  <pageSetup horizontalDpi="600" verticalDpi="600" orientation="landscape" paperSize="9" scale="75" r:id="rId1"/>
  <headerFooter alignWithMargins="0">
    <oddFooter>&amp;L&amp;D   &amp;T&amp;C&amp;A&amp;R&amp;P / &amp;N</oddFooter>
  </headerFooter>
  <rowBreaks count="1" manualBreakCount="1">
    <brk id="27" max="255" man="1"/>
  </rowBreaks>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codeName="Tabelle16">
    <tabColor indexed="23"/>
  </sheetPr>
  <dimension ref="A1:D26"/>
  <sheetViews>
    <sheetView workbookViewId="0" topLeftCell="A1">
      <selection activeCell="B2" sqref="B2"/>
    </sheetView>
  </sheetViews>
  <sheetFormatPr defaultColWidth="11.421875" defaultRowHeight="12.75"/>
  <sheetData>
    <row r="1" ht="12.75">
      <c r="A1" s="1" t="s">
        <v>659</v>
      </c>
    </row>
    <row r="2" spans="1:4" ht="12.75">
      <c r="A2" t="s">
        <v>366</v>
      </c>
      <c r="B2" t="str">
        <f ca="1">"'"&amp;REPLACE(CELL("Dateiname",B2),1,FIND("]",CELL("Dateiname",B2),1),"")&amp;"'!Z"&amp;ROW($3:$3)&amp;"S"&amp;COLUMN($A:$A)&amp;":Z"&amp;(ROW($3:$3)-1+COUNT($A$3:$A$47))&amp;"S"&amp;COLUMN($B:$B)</f>
        <v>'TAUX MIN LPP'!Z3S1:Z24S2</v>
      </c>
      <c r="D2" s="318"/>
    </row>
    <row r="3" spans="1:2" ht="12.75">
      <c r="A3">
        <v>1985</v>
      </c>
      <c r="B3" s="317">
        <v>0.04</v>
      </c>
    </row>
    <row r="4" spans="1:2" ht="12.75">
      <c r="A4">
        <v>1986</v>
      </c>
      <c r="B4" s="317">
        <v>0.04</v>
      </c>
    </row>
    <row r="5" spans="1:2" ht="12.75">
      <c r="A5">
        <v>1987</v>
      </c>
      <c r="B5" s="317">
        <v>0.04</v>
      </c>
    </row>
    <row r="6" spans="1:2" ht="12.75">
      <c r="A6">
        <v>1988</v>
      </c>
      <c r="B6" s="317">
        <v>0.04</v>
      </c>
    </row>
    <row r="7" spans="1:2" ht="12.75">
      <c r="A7">
        <v>1989</v>
      </c>
      <c r="B7" s="317">
        <v>0.04</v>
      </c>
    </row>
    <row r="8" spans="1:2" ht="12.75">
      <c r="A8">
        <v>1990</v>
      </c>
      <c r="B8" s="317">
        <v>0.04</v>
      </c>
    </row>
    <row r="9" spans="1:2" ht="12.75">
      <c r="A9">
        <v>1991</v>
      </c>
      <c r="B9" s="317">
        <v>0.04</v>
      </c>
    </row>
    <row r="10" spans="1:2" ht="12.75">
      <c r="A10">
        <v>1992</v>
      </c>
      <c r="B10" s="317">
        <v>0.04</v>
      </c>
    </row>
    <row r="11" spans="1:2" ht="12.75">
      <c r="A11">
        <v>1993</v>
      </c>
      <c r="B11" s="317">
        <v>0.04</v>
      </c>
    </row>
    <row r="12" spans="1:2" ht="12.75">
      <c r="A12">
        <v>1994</v>
      </c>
      <c r="B12" s="317">
        <v>0.04</v>
      </c>
    </row>
    <row r="13" spans="1:2" ht="12.75">
      <c r="A13">
        <v>1995</v>
      </c>
      <c r="B13" s="317">
        <v>0.04</v>
      </c>
    </row>
    <row r="14" spans="1:2" ht="12.75">
      <c r="A14">
        <v>1996</v>
      </c>
      <c r="B14" s="317">
        <v>0.04</v>
      </c>
    </row>
    <row r="15" spans="1:2" ht="12.75">
      <c r="A15">
        <v>1997</v>
      </c>
      <c r="B15" s="317">
        <v>0.04</v>
      </c>
    </row>
    <row r="16" spans="1:2" ht="12.75">
      <c r="A16">
        <v>1998</v>
      </c>
      <c r="B16" s="317">
        <v>0.04</v>
      </c>
    </row>
    <row r="17" spans="1:2" ht="12.75">
      <c r="A17">
        <v>1999</v>
      </c>
      <c r="B17" s="317">
        <v>0.04</v>
      </c>
    </row>
    <row r="18" spans="1:2" ht="12.75">
      <c r="A18">
        <v>2000</v>
      </c>
      <c r="B18" s="317">
        <v>0.04</v>
      </c>
    </row>
    <row r="19" spans="1:2" ht="12.75">
      <c r="A19">
        <v>2001</v>
      </c>
      <c r="B19" s="317">
        <v>0.04</v>
      </c>
    </row>
    <row r="20" spans="1:2" ht="12.75">
      <c r="A20">
        <v>2002</v>
      </c>
      <c r="B20" s="317">
        <v>0.04</v>
      </c>
    </row>
    <row r="21" spans="1:2" ht="12.75">
      <c r="A21">
        <v>2003</v>
      </c>
      <c r="B21" s="317">
        <v>0.0325</v>
      </c>
    </row>
    <row r="22" spans="1:2" ht="12.75">
      <c r="A22">
        <v>2004</v>
      </c>
      <c r="B22" s="317">
        <v>0.0225</v>
      </c>
    </row>
    <row r="23" spans="1:2" ht="12.75">
      <c r="A23">
        <v>2005</v>
      </c>
      <c r="B23" s="317">
        <v>0.025</v>
      </c>
    </row>
    <row r="24" spans="1:2" ht="12.75">
      <c r="A24">
        <v>2006</v>
      </c>
      <c r="B24" s="317">
        <v>0.025</v>
      </c>
    </row>
    <row r="26" ht="12.75">
      <c r="A26" s="389"/>
    </row>
  </sheetData>
  <sheetProtection/>
  <printOptions headings="1"/>
  <pageMargins left="0.24" right="0.19" top="0.27" bottom="0.18" header="0.17" footer="0.16"/>
  <pageSetup horizontalDpi="600" verticalDpi="600" orientation="landscape" paperSize="9" scale="75" r:id="rId1"/>
  <headerFooter alignWithMargins="0">
    <oddFooter>&amp;L&amp;D   &amp;T&amp;C&amp;A&amp;R&amp;P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Bader Peter Heinz</dc:creator>
  <cp:keywords/>
  <dc:description/>
  <cp:lastModifiedBy>Bader Peter Heinz BPV</cp:lastModifiedBy>
  <cp:lastPrinted>2006-03-20T06:49:41Z</cp:lastPrinted>
  <dcterms:created xsi:type="dcterms:W3CDTF">2002-03-08T15:37:24Z</dcterms:created>
  <dcterms:modified xsi:type="dcterms:W3CDTF">2006-06-14T07:29:13Z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-804769865</vt:i4>
  </property>
  <property fmtid="{D5CDD505-2E9C-101B-9397-08002B2CF9AE}" pid="3" name="_EmailSubject">
    <vt:lpwstr>Betriebsrechnung_Erfassungsmappe_FR_V24_02_03_2006.xls</vt:lpwstr>
  </property>
  <property fmtid="{D5CDD505-2E9C-101B-9397-08002B2CF9AE}" pid="4" name="_AuthorEmail">
    <vt:lpwstr>Didier.Feutren@bpv.admin.ch</vt:lpwstr>
  </property>
  <property fmtid="{D5CDD505-2E9C-101B-9397-08002B2CF9AE}" pid="5" name="_AuthorEmailDisplayName">
    <vt:lpwstr>Feutren Didier BPV</vt:lpwstr>
  </property>
  <property fmtid="{D5CDD505-2E9C-101B-9397-08002B2CF9AE}" pid="6" name="_ReviewingToolsShownOnce">
    <vt:lpwstr/>
  </property>
</Properties>
</file>