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240" windowWidth="15456" windowHeight="6456" tabRatio="876" activeTab="0"/>
  </bookViews>
  <sheets>
    <sheet name="EL07A-E + EL07J" sheetId="1" r:id="rId1"/>
    <sheet name="EL07F" sheetId="2" r:id="rId2"/>
    <sheet name="EL07G" sheetId="3" r:id="rId3"/>
    <sheet name="EL07H" sheetId="4" r:id="rId4"/>
    <sheet name="EL07I" sheetId="5" r:id="rId5"/>
    <sheet name="Annexe" sheetId="6" r:id="rId6"/>
    <sheet name="Muster_SIFO" sheetId="7" state="hidden" r:id="rId7"/>
  </sheets>
  <definedNames>
    <definedName name="Berichtsjahr">#REF!</definedName>
    <definedName name="_xlnm.Print_Area" localSheetId="2">'EL07G'!$A$1:$G$30</definedName>
  </definedNames>
  <calcPr fullCalcOnLoad="1"/>
</workbook>
</file>

<file path=xl/sharedStrings.xml><?xml version="1.0" encoding="utf-8"?>
<sst xmlns="http://schemas.openxmlformats.org/spreadsheetml/2006/main" count="543" uniqueCount="332">
  <si>
    <t>Name der Gesellschaft</t>
  </si>
  <si>
    <t>1.</t>
  </si>
  <si>
    <t>2.</t>
  </si>
  <si>
    <t>3.</t>
  </si>
  <si>
    <t>a)</t>
  </si>
  <si>
    <t>b)</t>
  </si>
  <si>
    <t>c)</t>
  </si>
  <si>
    <t>d)</t>
  </si>
  <si>
    <t>e)</t>
  </si>
  <si>
    <t>f)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</si>
  <si>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</si>
  <si>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</si>
  <si>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</si>
  <si>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</si>
  <si>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</si>
  <si>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</si>
  <si>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</si>
  <si>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</si>
  <si>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</si>
  <si>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</si>
  <si>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</si>
  <si>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</si>
  <si>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OK</t>
  </si>
  <si>
    <t>II.</t>
  </si>
  <si>
    <t>x 0.18</t>
  </si>
  <si>
    <t>x 0.16</t>
  </si>
  <si>
    <t>Total</t>
  </si>
  <si>
    <t>Total 1.</t>
  </si>
  <si>
    <t>Total = 1. + 2. - 3.</t>
  </si>
  <si>
    <t xml:space="preserve">x 0.26 </t>
  </si>
  <si>
    <t xml:space="preserve">x 0.23 </t>
  </si>
  <si>
    <t>x 0.18 : 3</t>
  </si>
  <si>
    <t>x 0.16 : 3</t>
  </si>
  <si>
    <t>x 0.26 : 3</t>
  </si>
  <si>
    <t>x 0.23 : 3</t>
  </si>
  <si>
    <t>III.</t>
  </si>
  <si>
    <t>A.</t>
  </si>
  <si>
    <t>B.</t>
  </si>
  <si>
    <t xml:space="preserve">  ..........................................................</t>
  </si>
  <si>
    <t>(a)</t>
  </si>
  <si>
    <t>(b)</t>
  </si>
  <si>
    <t>(c)</t>
  </si>
  <si>
    <t>(d)</t>
  </si>
  <si>
    <t>(e)</t>
  </si>
  <si>
    <t>(Min.= 85%)</t>
  </si>
  <si>
    <t>(Min.= 50%)</t>
  </si>
  <si>
    <t>C.</t>
  </si>
  <si>
    <t>(Min.=85%)</t>
  </si>
  <si>
    <t>Max. = 1.00</t>
  </si>
  <si>
    <t>Nom de la société</t>
  </si>
  <si>
    <t>Deckungswerte des Sicherungsfonds per 31.12.2003</t>
  </si>
  <si>
    <t>Valeurs admises pour le fonds de sûreté au 31.12.2003</t>
  </si>
  <si>
    <t>CHF</t>
  </si>
  <si>
    <t>abzüglich</t>
  </si>
  <si>
    <t>déduction</t>
  </si>
  <si>
    <t>Über-/Unterdeckung per 31.12.2003</t>
  </si>
  <si>
    <t>Sur-/sous-couverture au 31.12.2003</t>
  </si>
  <si>
    <t>Datum/date :  .....................</t>
  </si>
  <si>
    <t>Unterschriften/signatures :  ............................................................................................</t>
  </si>
  <si>
    <r>
      <t>Deckungswerte</t>
    </r>
    <r>
      <rPr>
        <sz val="12"/>
        <rFont val="Arial"/>
        <family val="2"/>
      </rPr>
      <t xml:space="preserve"> Sicherungsfonds per 31.12.2003 </t>
    </r>
  </si>
  <si>
    <r>
      <t>Valeurs admises</t>
    </r>
    <r>
      <rPr>
        <sz val="12"/>
        <rFont val="Arial"/>
        <family val="2"/>
      </rPr>
      <t xml:space="preserve"> fonds de sûreté au 31.12.2003</t>
    </r>
  </si>
  <si>
    <r>
      <t>Sollbetrag</t>
    </r>
    <r>
      <rPr>
        <sz val="12"/>
        <rFont val="Arial"/>
        <family val="2"/>
      </rPr>
      <t xml:space="preserve"> des Sicherungsfonds per 31.12.2003</t>
    </r>
  </si>
  <si>
    <r>
      <t>Débit</t>
    </r>
    <r>
      <rPr>
        <sz val="12"/>
        <rFont val="Arial"/>
        <family val="2"/>
      </rPr>
      <t xml:space="preserve"> du fonds de sûreté au 31.12.2003</t>
    </r>
  </si>
  <si>
    <t>(Min.=50%)</t>
  </si>
  <si>
    <t>50%=</t>
  </si>
  <si>
    <t>25%=</t>
  </si>
  <si>
    <t>g)</t>
  </si>
  <si>
    <t>(f)</t>
  </si>
  <si>
    <t>I.</t>
  </si>
  <si>
    <t>EL07A</t>
  </si>
  <si>
    <t>EL07Ab</t>
  </si>
  <si>
    <t>EL07B</t>
  </si>
  <si>
    <t>EL07C</t>
  </si>
  <si>
    <t>EL07D</t>
  </si>
  <si>
    <t>EL07E</t>
  </si>
  <si>
    <t>EL07J</t>
  </si>
  <si>
    <t>EL07F</t>
  </si>
  <si>
    <t>EL07H</t>
  </si>
  <si>
    <t>Marge de solvabilité</t>
  </si>
  <si>
    <t>Calcul au 31 décembre</t>
  </si>
  <si>
    <t>Ce rapport contient :</t>
  </si>
  <si>
    <t>Capital-actions versé</t>
  </si>
  <si>
    <t>Capital social ou capital selon art. 8 LSA</t>
  </si>
  <si>
    <t>Capital-participation</t>
  </si>
  <si>
    <t>Réserves (après répartition du résultat)</t>
  </si>
  <si>
    <t>Fonds d'organisation</t>
  </si>
  <si>
    <t>Primes d'émission</t>
  </si>
  <si>
    <t>Autres réserves capital</t>
  </si>
  <si>
    <t>Réserve légale générale</t>
  </si>
  <si>
    <t>Réserves statutaires</t>
  </si>
  <si>
    <t>Réserves libres</t>
  </si>
  <si>
    <t>Report de bénéfices (+) ou pertes (-) à nouveau (après répartition du résultat)</t>
  </si>
  <si>
    <t>Total intermédiaire</t>
  </si>
  <si>
    <t xml:space="preserve">I. Marge de solvabilité disponible (base légale : art. 37 OS) </t>
  </si>
  <si>
    <t>Partie libre de la réserve d'excédent</t>
  </si>
  <si>
    <t>Sur demande justifiée, les éléments suivants peuvent être admis</t>
  </si>
  <si>
    <t>comme fonds propres selon l'art. 37, al. 2 OS :</t>
  </si>
  <si>
    <t>Différence de Zillmer</t>
  </si>
  <si>
    <t>Réserves constituées pour des engagements et des pertes ultérieurs</t>
  </si>
  <si>
    <t>qui, manifestement, ne se rapportent pas à une seule affaire déterminée</t>
  </si>
  <si>
    <t>Réserves d'évaluation sur actifs et passifs (à l'exception des provisions</t>
  </si>
  <si>
    <t>techniques et des papiers-valeurs à intérêt fixe)</t>
  </si>
  <si>
    <t>à durée fixe</t>
  </si>
  <si>
    <t>sans durée fixe</t>
  </si>
  <si>
    <t>Sur présentation de justificatifs, les éléments suivants peut être affectés</t>
  </si>
  <si>
    <t>selon les dispositions transitoires de l'art. 216, al. 3 OS :</t>
  </si>
  <si>
    <t>Réserves d'évaluation sur papiers-valeurs à intérêt fixe</t>
  </si>
  <si>
    <t>Cas particuliers selon art. 38 OS :</t>
  </si>
  <si>
    <t>Déduction de la différence pour l'assurance dommages, resp. la réassurance domm.</t>
  </si>
  <si>
    <t>Déductions :</t>
  </si>
  <si>
    <t>Actifs incorporels</t>
  </si>
  <si>
    <t>Actions propres détenues directement par l'entreprise et à ses propres risques</t>
  </si>
  <si>
    <t>Remboursements de capital prévus</t>
  </si>
  <si>
    <t>Fonds propres non libres de tout engagement selon art. 9 LSA</t>
  </si>
  <si>
    <t>Marge de solvabilité disponible</t>
  </si>
  <si>
    <t>Contrôle des limites</t>
  </si>
  <si>
    <t>Restrictions de l'affectation des instruments hybrides</t>
  </si>
  <si>
    <t>(Base légale art. 39 al. 2 OS)</t>
  </si>
  <si>
    <t>Instruments hybrides à durée fixe</t>
  </si>
  <si>
    <t xml:space="preserve">ne sont imputables que jusqu'à concurrence de 25% du montant le plus bas </t>
  </si>
  <si>
    <t>de la marge de solvabilité disponible ou de la marge de solvabilité exigée</t>
  </si>
  <si>
    <t>Montant déterminant =</t>
  </si>
  <si>
    <t>Limite dépassée</t>
  </si>
  <si>
    <t>Montant à inscrire</t>
  </si>
  <si>
    <t>Il faut prendre en considération une diminution annuelle de 20% de la valeur nominale originale dans la</t>
  </si>
  <si>
    <t>Dans le champs C123, le montant maximal imputable des instruments hybrides à durée fixe doit être déter-</t>
  </si>
  <si>
    <t>miné. Nous vous prions d'adapter le montant dans C123 jusqu'à ce que le OK du champs D123 soit donné.</t>
  </si>
  <si>
    <t>période de cinq ans précédant la fin de la durée. Le montant à affecter est reporté dans le champs C139.</t>
  </si>
  <si>
    <t>Instruments hybrides sans durée fixe</t>
  </si>
  <si>
    <t>La totalité des instruments hybrides peut être prise en compte jusqu'à concurrence de 50% du</t>
  </si>
  <si>
    <t>montant le plus bas de la marge de solvabilité disponible ou de la marge de solvabilité exigée.</t>
  </si>
  <si>
    <t>Report de C123</t>
  </si>
  <si>
    <t>Nous vous prions d'adapter le montant dans C140 jusqu'à ce que le OK du champs D141 soit donné.</t>
  </si>
  <si>
    <t>Enfin, les montants correspondants sont à reporter dans les champs E85 et E86.</t>
  </si>
  <si>
    <t>Au moins 50% de la marge de solvabilité exigée doivent être</t>
  </si>
  <si>
    <t>couverts par des fonds propres autres que des réserves d'évaluation</t>
  </si>
  <si>
    <t>(base légale Art. 37 al. 2 let. c)</t>
  </si>
  <si>
    <t>Insuffisants</t>
  </si>
  <si>
    <t>50% de la marge de solvabilité exigée</t>
  </si>
  <si>
    <t>Fonds propres sans réserve d'évaluation</t>
  </si>
  <si>
    <t>(après adaptation ci-dessus)</t>
  </si>
  <si>
    <t>Montant de la marge de solvabilité exigée</t>
  </si>
  <si>
    <t>Premier résultat</t>
  </si>
  <si>
    <t>Indice des primes</t>
  </si>
  <si>
    <r>
      <t>Primes brutes émises ou acquises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y.c. recettes accessoires</t>
    </r>
  </si>
  <si>
    <t>Répartition du total entre</t>
  </si>
  <si>
    <t>Tranche inférieure</t>
  </si>
  <si>
    <t>Tranche supérieure</t>
  </si>
  <si>
    <r>
      <t xml:space="preserve">Fractions des sinistres sur les </t>
    </r>
    <r>
      <rPr>
        <u val="single"/>
        <sz val="10"/>
        <rFont val="Arial"/>
        <family val="2"/>
      </rPr>
      <t>trois derniers exercices</t>
    </r>
  </si>
  <si>
    <t>demeurant à la charge de la société</t>
  </si>
  <si>
    <t>1er exercice d'une période de 3 ans :</t>
  </si>
  <si>
    <t>Montant des sinistres payés, net de réassurance</t>
  </si>
  <si>
    <t>Variation de la provision pour sinistres, nette de réassurance</t>
  </si>
  <si>
    <t>Montant brut des sinistres payés</t>
  </si>
  <si>
    <t>Variation brute de la provision pour sinistres</t>
  </si>
  <si>
    <t>2e exercice d'une période de 3 ans :</t>
  </si>
  <si>
    <t>3e exercice d'une période de 3 ans ( = exercice rapporté) :</t>
  </si>
  <si>
    <t>Fraction = (a+b) : (c+d)</t>
  </si>
  <si>
    <t>et primes sur réassurance acceptée</t>
  </si>
  <si>
    <r>
      <t>Premier résultat</t>
    </r>
    <r>
      <rPr>
        <sz val="10"/>
        <rFont val="Arial"/>
        <family val="0"/>
      </rPr>
      <t xml:space="preserve"> = Total 2.c) x fraction</t>
    </r>
  </si>
  <si>
    <t>Minimum</t>
  </si>
  <si>
    <r>
      <t>1</t>
    </r>
    <r>
      <rPr>
        <sz val="8"/>
        <rFont val="Arial"/>
        <family val="2"/>
      </rPr>
      <t xml:space="preserve"> Le montant le plus élevé est déterminant</t>
    </r>
  </si>
  <si>
    <t>Deuxième résultat</t>
  </si>
  <si>
    <t>Indice des sinistres</t>
  </si>
  <si>
    <t>Montant brut des sinistres payés, y compris montant payé</t>
  </si>
  <si>
    <t xml:space="preserve">des affaires acceptées en réassurance, pendant la période de référence </t>
  </si>
  <si>
    <t>premier exercice d'une période de 3 ans</t>
  </si>
  <si>
    <t>deuxième exercice</t>
  </si>
  <si>
    <t>troisième exercice ( = exercice rapporté)</t>
  </si>
  <si>
    <t>Montant brut de la provision pour sinistres en cours (affaires directes</t>
  </si>
  <si>
    <t>et indirectes) constituée à la fin de la période de référence</t>
  </si>
  <si>
    <t>et indirectes) constituée au début de la période de référence</t>
  </si>
  <si>
    <t>Total brut des sinistres pendant la période de référence</t>
  </si>
  <si>
    <t>Moyenne annuelle</t>
  </si>
  <si>
    <t>Répartition de la moyenne entre</t>
  </si>
  <si>
    <r>
      <t>Deuxième résultat</t>
    </r>
    <r>
      <rPr>
        <sz val="10"/>
        <rFont val="Arial"/>
        <family val="0"/>
      </rPr>
      <t xml:space="preserve"> = Total 6.c) x fraction</t>
    </r>
  </si>
  <si>
    <r>
      <t xml:space="preserve">Montant de la marge exigée </t>
    </r>
  </si>
  <si>
    <t xml:space="preserve">(le plus élevé des deux résultats) </t>
  </si>
  <si>
    <t xml:space="preserve">Montant de la marge exigée de l'exercice précédent </t>
  </si>
  <si>
    <t xml:space="preserve">Montant de la marge exigée de l'exercice précédent corrigé </t>
  </si>
  <si>
    <t>de l'exercice</t>
  </si>
  <si>
    <t>Ratio de provisions brutes pour sinistres (report de la tabelle "Annexe")</t>
  </si>
  <si>
    <t>Répartition du montant entre</t>
  </si>
  <si>
    <r>
      <t>Fractions des sinistres</t>
    </r>
    <r>
      <rPr>
        <i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sur les trois derniers exercices</t>
    </r>
  </si>
  <si>
    <t>Montants bruts des sinistres payés</t>
  </si>
  <si>
    <t xml:space="preserve">Variation brute de la provision pour sinistres </t>
  </si>
  <si>
    <r>
      <t>1</t>
    </r>
    <r>
      <rPr>
        <sz val="8"/>
        <rFont val="Arial"/>
        <family val="2"/>
      </rPr>
      <t xml:space="preserve"> Le montant le plus élevé est retenu</t>
    </r>
  </si>
  <si>
    <t>Montant brut des sinistres payés, y compris montant payé des</t>
  </si>
  <si>
    <t>affaires acceptées en réassurance, pendant la période de référence</t>
  </si>
  <si>
    <r>
      <t>Montant de la marge exigée</t>
    </r>
    <r>
      <rPr>
        <sz val="10"/>
        <rFont val="Arial"/>
        <family val="2"/>
      </rPr>
      <t xml:space="preserve"> </t>
    </r>
  </si>
  <si>
    <t>Montant de la marge exigée de l'exercice précédent corrigé :</t>
  </si>
  <si>
    <t>Ratio de provisions nettes pour sinistres (report de la tabelle "Annexe")</t>
  </si>
  <si>
    <t>Résumé récapitulatif</t>
  </si>
  <si>
    <t>Récapitulation des marges de solvabilité exigées</t>
  </si>
  <si>
    <t>Premier résultat (base légale : art. 24 OS)</t>
  </si>
  <si>
    <t>A. Ventilation des provisions techniques prises séparément à la date de clôture du bilan</t>
  </si>
  <si>
    <t>Marge de solvabilité exigée pour l'assurance vie (branches d'assurance A1 et A3)</t>
  </si>
  <si>
    <t>Rubriques</t>
  </si>
  <si>
    <t>Provisions mathématiques</t>
  </si>
  <si>
    <t>Report de primes</t>
  </si>
  <si>
    <t>Montant brut</t>
  </si>
  <si>
    <t>Montant net de réassurance</t>
  </si>
  <si>
    <t>Fraction</t>
  </si>
  <si>
    <t>Affaires directes suisses</t>
  </si>
  <si>
    <t>Affaires directes étrangères</t>
  </si>
  <si>
    <t>Affaires indirectes</t>
  </si>
  <si>
    <t>Total des affaires directes</t>
  </si>
  <si>
    <t>et indirectes</t>
  </si>
  <si>
    <t>B. Calcul du premier résultat</t>
  </si>
  <si>
    <t>4% de 5d x 5f</t>
  </si>
  <si>
    <t>Second résultat (base légale : art. 24 OS)</t>
  </si>
  <si>
    <t>Ventilation du capital sous risque à la date de clôture du bilan</t>
  </si>
  <si>
    <t xml:space="preserve">Montant net </t>
  </si>
  <si>
    <t>Dont capital sous risque :</t>
  </si>
  <si>
    <t xml:space="preserve">des assurances en cas de décès d'une durée </t>
  </si>
  <si>
    <t>maximale de 3 ans</t>
  </si>
  <si>
    <t>des assurances en cas de décès d'une durée</t>
  </si>
  <si>
    <t>supérieure à 3 ans mais ne dépassant pas 5 ans</t>
  </si>
  <si>
    <t>des autres assurances</t>
  </si>
  <si>
    <t>Ensemble des affaires directes et indirectes</t>
  </si>
  <si>
    <t>Calcul du second résultat</t>
  </si>
  <si>
    <t xml:space="preserve">Calcul de la marge de solvabilité exigée </t>
  </si>
  <si>
    <t>1er + 2ème résultat</t>
  </si>
  <si>
    <t>(0.1% de 2b x 2d) + (0.15% de 3b x 3d) + (0.3% de 4b x 4d)</t>
  </si>
  <si>
    <t>Montant net</t>
  </si>
  <si>
    <t xml:space="preserve">Provisions mathématiques des assurances </t>
  </si>
  <si>
    <t>pour lesquelles l'IA assume un risque de placem.</t>
  </si>
  <si>
    <t>Provisions mathématiques des assurances d'une</t>
  </si>
  <si>
    <t xml:space="preserve">durée de plus de 5 ans pour lesquelles l'IA </t>
  </si>
  <si>
    <t>n'assume aucun risque de placement</t>
  </si>
  <si>
    <t>Dépenses de gestion nettes relatives à ces opé-</t>
  </si>
  <si>
    <t>rations pour le dernier exercice si l'IA n'assume</t>
  </si>
  <si>
    <t>pas de risque de placement et si le montant</t>
  </si>
  <si>
    <t>destiné à couvrir ces frais de gestion n'est pas</t>
  </si>
  <si>
    <t>fixé pour une période supérieure à cinq ans</t>
  </si>
  <si>
    <t>Capital sous risque de l'assurance vie liée à des</t>
  </si>
  <si>
    <t>participations</t>
  </si>
  <si>
    <t>Calcul du premier et du second résultat</t>
  </si>
  <si>
    <t>Premier résultat : (4% de 1b x 1d) + (1% de 2b x 2d) + (25% de 3c)</t>
  </si>
  <si>
    <t>Second résultat : (0.3% de 4b) x 4d</t>
  </si>
  <si>
    <t>Calcul de la marge de solvabilité exigée pour l'assurance vie liée à des participations</t>
  </si>
  <si>
    <t>1er résultat + 2ème résultat</t>
  </si>
  <si>
    <t>Annexe</t>
  </si>
  <si>
    <t>A remplir uniquement si la marge de solvabilité exigée de l'exercice en cours est</t>
  </si>
  <si>
    <t>inférieure à celle de l'exercice précédent</t>
  </si>
  <si>
    <t>(voir art. 30 OS)</t>
  </si>
  <si>
    <t xml:space="preserve">Provisions pour sinistres en cours, montant BRUT </t>
  </si>
  <si>
    <t>(affaires directes et indirectes)</t>
  </si>
  <si>
    <t>Montant brut de la provision pour sinistres</t>
  </si>
  <si>
    <t>Début d'exercice</t>
  </si>
  <si>
    <t>Fin d'exercice</t>
  </si>
  <si>
    <t>Ratio de provisions brutes</t>
  </si>
  <si>
    <t>Marge de solvabilité disponible (EL07A)</t>
  </si>
  <si>
    <t>Contrôle des limites (EL07Ab)</t>
  </si>
  <si>
    <t>Récapitulatif (EL07J)</t>
  </si>
  <si>
    <t>Capital sous risque brut</t>
  </si>
  <si>
    <r>
      <t>A. Primes émises ou acquises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et montants payés pour sinistres</t>
    </r>
  </si>
  <si>
    <t>Rubrique</t>
  </si>
  <si>
    <t>Primes des affaires directes et indirectes</t>
  </si>
  <si>
    <t>de l'exercice sous revue</t>
  </si>
  <si>
    <r>
      <t xml:space="preserve">Charges de sinistres du premier exercice </t>
    </r>
    <r>
      <rPr>
        <vertAlign val="superscript"/>
        <sz val="10"/>
        <rFont val="Arial"/>
        <family val="2"/>
      </rPr>
      <t>2</t>
    </r>
  </si>
  <si>
    <t>Charges de sinistres du deuxième exercice</t>
  </si>
  <si>
    <t>Charges de sinistres du troisième exercice</t>
  </si>
  <si>
    <t>(min.= 50%)</t>
  </si>
  <si>
    <t>B. Calcul du résultat intermédiaire</t>
  </si>
  <si>
    <t xml:space="preserve">1ère tranche : </t>
  </si>
  <si>
    <t>2ème tranche :</t>
  </si>
  <si>
    <t>Résultat intermédiaire</t>
  </si>
  <si>
    <t>C. Marge de solvabilité exigée pour les assurances complémentaires</t>
  </si>
  <si>
    <t>Résulat intermédiaire x fraction 2d</t>
  </si>
  <si>
    <r>
      <t>1</t>
    </r>
    <r>
      <rPr>
        <sz val="9"/>
        <rFont val="Arial"/>
        <family val="2"/>
      </rPr>
      <t xml:space="preserve"> Le montant le plus élevé est retenu</t>
    </r>
  </si>
  <si>
    <r>
      <t>2</t>
    </r>
    <r>
      <rPr>
        <sz val="9"/>
        <rFont val="Arial"/>
        <family val="0"/>
      </rPr>
      <t xml:space="preserve"> Charges de sinistres = paiements pour sinistres ± variations des provisions pour sinistres</t>
    </r>
  </si>
  <si>
    <t>EL07I</t>
  </si>
  <si>
    <t>6. Marge de solvabilité exigée de l'ensemble des affaires</t>
  </si>
  <si>
    <t>7. Marge de solvabilité disponible</t>
  </si>
  <si>
    <t>8. Surcouverture (+) / sous-couverture (-)</t>
  </si>
  <si>
    <t>9. Marge de solvabilité disponible en % de la marge exigée</t>
  </si>
  <si>
    <t>Montant de la marge de solvabilité exigée (EL07B-I)</t>
  </si>
  <si>
    <t>D.</t>
  </si>
  <si>
    <t xml:space="preserve">Total </t>
  </si>
  <si>
    <t>Suite</t>
  </si>
  <si>
    <t>Ventilation des positions 1b et 2b</t>
  </si>
  <si>
    <t>Provisions mathématiques pour les affaires en</t>
  </si>
  <si>
    <t>assurance vie collective du type "Contrats Separate</t>
  </si>
  <si>
    <t>Account" ou "Fonds cantonnés" comprises dans les</t>
  </si>
  <si>
    <r>
      <t>positions 1b et 2b</t>
    </r>
    <r>
      <rPr>
        <vertAlign val="superscript"/>
        <sz val="10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</si>
  <si>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Sur demande et justification de l'institution d'assurance</t>
    </r>
  </si>
  <si>
    <t>et en accord avec l'OFAP</t>
  </si>
  <si>
    <t>Provisions mathématiques des affaires vie suisses</t>
  </si>
  <si>
    <t>liées à des participations comprises dans les positions</t>
  </si>
  <si>
    <t>1b et 2b</t>
  </si>
  <si>
    <t>Provisions mathématiques des affaires vie étrangères</t>
  </si>
  <si>
    <t>Sous-total</t>
  </si>
  <si>
    <t xml:space="preserve">Déduction faite des provisions mathématiques des </t>
  </si>
  <si>
    <t>assurances d'une durée de moins de 5 ans pour les-</t>
  </si>
  <si>
    <t>quelles l'institution d'assurance n'assume aucun risque</t>
  </si>
  <si>
    <t>(doit concorder avec la somme des pos. 1b et 2b)</t>
  </si>
  <si>
    <t>EL07G</t>
  </si>
  <si>
    <r>
      <t xml:space="preserve">Instruments hybrides </t>
    </r>
    <r>
      <rPr>
        <b/>
        <sz val="10"/>
        <rFont val="Arial"/>
        <family val="2"/>
      </rPr>
      <t>(veuillez d'abord s.v.p. effectuer les contrôles sur EL07Ab)</t>
    </r>
  </si>
  <si>
    <t>Les soussignés confirment l'exactitude des indications contenues dans ce rapport</t>
  </si>
  <si>
    <t>Lieu et date :</t>
  </si>
  <si>
    <t>Signature :</t>
  </si>
  <si>
    <t>Nom, Prénom :</t>
  </si>
  <si>
    <t>Fonction :</t>
  </si>
  <si>
    <t>Assureur-vie avec siège en Suisse</t>
  </si>
  <si>
    <t>2007</t>
  </si>
  <si>
    <t>Nom de l'entreprise d'assurance</t>
  </si>
  <si>
    <t xml:space="preserve">Annexe </t>
  </si>
  <si>
    <t>Réserves pour actions propres</t>
  </si>
  <si>
    <t>4. Décès par accident (pour l'assurance sur la vie)</t>
  </si>
  <si>
    <t>Marge de solvabilité exigée pour l'assurance sur la vie (branches d'assurance A1 et A3)</t>
  </si>
  <si>
    <t xml:space="preserve">Assurance-accidents (branche d'assurance A4) et assurance-maladie (branche </t>
  </si>
  <si>
    <t xml:space="preserve">d'assurance A5), laquelle n'est pas gérée suivant une technique apparentée à celle </t>
  </si>
  <si>
    <t>Assurance-maladie (branche d'assurance A5), gérée suivant une technique apparentée</t>
  </si>
  <si>
    <t>1. Assurance-accidents (branche d'assurance A4) et assurance-maladie</t>
  </si>
  <si>
    <t xml:space="preserve">   (branche d'assurance A5), laquelle n'est pas gérée suivant une technique</t>
  </si>
  <si>
    <t xml:space="preserve">2. Assurance-maladie (branche d'assurance A5), gérée suivant une technique </t>
  </si>
  <si>
    <t>Marge de solvabilité exigée en cas de décès par accident (pour l'assurance sur la vie)</t>
  </si>
  <si>
    <t>Marge de solvabilité exigée pour l'assurance sur la vie liée à des participations (branche d'assurance A2)</t>
  </si>
  <si>
    <t>les opérations de capitalisation et tontinières (branches d'assurance A6 et A7). Base légale : art. 25 OS</t>
  </si>
  <si>
    <t xml:space="preserve">Ratio de provisions brutes pour EL07C et EL07E </t>
  </si>
  <si>
    <t>Assurances-maladie, gérée suivant une technique apparentée à celle</t>
  </si>
  <si>
    <t>3. Assurance sur la vie branches d'assurance A1 et A3</t>
  </si>
  <si>
    <t>5. Assurance sur la vie branches d'assurance A2, A6 et A7</t>
  </si>
  <si>
    <t>à celle de l'assurance sur la vie (bases légales : art. 27-31 OS)</t>
  </si>
  <si>
    <t xml:space="preserve">   apparentée à celle de l'assurance sur la vie </t>
  </si>
  <si>
    <t>Assurance-accidents et assurance-maladie, laquelle n'est pas gérée suivant une technique</t>
  </si>
  <si>
    <t>de l'assurance sur la vie</t>
  </si>
  <si>
    <t>de l'assurance sur la vie ainsi que l'assurance invalidité (bases légales : art. 27-30 OS)</t>
  </si>
  <si>
    <t xml:space="preserve">   apparentée à celle de l'assurance sur la vie ainsi que l'assurance invalidité</t>
  </si>
  <si>
    <t xml:space="preserve"> apparentée à celle de l'assurance sur la vie ainsi que l'assurance invalidité</t>
  </si>
  <si>
    <t>Grandeurs de base pour le calcul à la date de clôture du bilan (pour les affaires directes et indirectes)</t>
  </si>
</sst>
</file>

<file path=xl/styles.xml><?xml version="1.0" encoding="utf-8"?>
<styleSheet xmlns="http://schemas.openxmlformats.org/spreadsheetml/2006/main">
  <numFmts count="6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0%"/>
    <numFmt numFmtId="179" formatCode="0.000%"/>
    <numFmt numFmtId="180" formatCode="#,##0.0"/>
    <numFmt numFmtId="181" formatCode="0.0%"/>
    <numFmt numFmtId="182" formatCode="_ * #,##0.000_ ;_ * \-#,##0.000_ ;_ * &quot;-&quot;??_ ;_ @_ "/>
    <numFmt numFmtId="183" formatCode="_ * #,##0.0000_ ;_ * \-#,##0.0000_ ;_ * &quot;-&quot;??_ ;_ @_ "/>
    <numFmt numFmtId="184" formatCode="_ * #,##0.0_ ;_ * \-#,##0.0_ ;_ * &quot;-&quot;??_ ;_ @_ "/>
    <numFmt numFmtId="185" formatCode="_ * #,##0_ ;_ * \-#,##0_ ;_ * &quot;-&quot;??_ ;_ @_ "/>
    <numFmt numFmtId="186" formatCode="#,##0.000"/>
    <numFmt numFmtId="187" formatCode="0_ ;\-0\ "/>
    <numFmt numFmtId="188" formatCode="[$-807]dddd\,\ 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&quot;CHF&quot;\ #,##0;&quot;CHF&quot;\ \-#,##0"/>
    <numFmt numFmtId="194" formatCode="&quot;CHF&quot;\ #,##0;[Red]&quot;CHF&quot;\ \-#,##0"/>
    <numFmt numFmtId="195" formatCode="&quot;CHF&quot;\ #,##0.00;&quot;CHF&quot;\ \-#,##0.00"/>
    <numFmt numFmtId="196" formatCode="&quot;CHF&quot;\ #,##0.00;[Red]&quot;CHF&quot;\ \-#,##0.00"/>
    <numFmt numFmtId="197" formatCode="_ &quot;CHF&quot;\ * #,##0_ ;_ &quot;CHF&quot;\ * \-#,##0_ ;_ &quot;CHF&quot;\ * &quot;-&quot;_ ;_ @_ "/>
    <numFmt numFmtId="198" formatCode="_ &quot;CHF&quot;\ * #,##0.00_ ;_ &quot;CHF&quot;\ * \-#,##0.00_ ;_ &quot;CHF&quot;\ * &quot;-&quot;??_ ;_ @_ "/>
    <numFmt numFmtId="199" formatCode="#,##0.0;\-\ #,##0.0"/>
    <numFmt numFmtId="200" formatCode="#\ ##0.0;\-\ #\ ##0.0"/>
    <numFmt numFmtId="201" formatCode="\+0.0;\-0.0;\-"/>
    <numFmt numFmtId="202" formatCode="\+\ #,##0;\-\ #,##0;0"/>
    <numFmt numFmtId="203" formatCode="00000"/>
    <numFmt numFmtId="204" formatCode="0.0"/>
    <numFmt numFmtId="205" formatCode="#,##0;\-#,##0;\ \ \ \ \ \-"/>
    <numFmt numFmtId="206" formatCode="#,##0.0000"/>
    <numFmt numFmtId="207" formatCode="#,##0;\-#,##0;\ \-"/>
    <numFmt numFmtId="208" formatCode="#,##0.000000"/>
    <numFmt numFmtId="209" formatCode="#,##0.00000"/>
    <numFmt numFmtId="210" formatCode="#,##0.0000000000"/>
    <numFmt numFmtId="211" formatCode="#,##0.000000000000000"/>
    <numFmt numFmtId="212" formatCode="0.0000000000"/>
    <numFmt numFmtId="213" formatCode="#,##0.000000000"/>
    <numFmt numFmtId="214" formatCode="#,##0.00000000"/>
    <numFmt numFmtId="215" formatCode="#,##0.0000000"/>
    <numFmt numFmtId="216" formatCode="0.00;;"/>
    <numFmt numFmtId="217" formatCode="#,##0;;"/>
    <numFmt numFmtId="218" formatCode="#,##0.00000000000000000000"/>
    <numFmt numFmtId="219" formatCode="mmm\ yyyy"/>
    <numFmt numFmtId="220" formatCode="#,##0_ ;\-#,##0\ "/>
  </numFmts>
  <fonts count="34">
    <font>
      <sz val="10"/>
      <name val="Arial"/>
      <family val="0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53"/>
      <name val="Arial"/>
      <family val="2"/>
    </font>
    <font>
      <b/>
      <i/>
      <sz val="18"/>
      <color indexed="53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sz val="8"/>
      <name val="Arial"/>
      <family val="0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3" fontId="0" fillId="0" borderId="1" xfId="0" applyNumberForma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3" fontId="4" fillId="0" borderId="2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0" fillId="0" borderId="1" xfId="0" applyNumberFormat="1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3" fontId="17" fillId="2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3" fontId="0" fillId="0" borderId="3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4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3" fontId="3" fillId="0" borderId="1" xfId="0" applyNumberFormat="1" applyFont="1" applyFill="1" applyBorder="1" applyAlignment="1" applyProtection="1">
      <alignment/>
      <protection/>
    </xf>
    <xf numFmtId="10" fontId="0" fillId="0" borderId="0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0" fontId="0" fillId="0" borderId="0" xfId="0" applyNumberFormat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/>
      <protection/>
    </xf>
    <xf numFmtId="49" fontId="0" fillId="0" borderId="4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3" fontId="0" fillId="0" borderId="4" xfId="0" applyNumberForma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" fontId="0" fillId="0" borderId="1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3" fillId="0" borderId="2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185" fontId="3" fillId="0" borderId="0" xfId="16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85" fontId="3" fillId="0" borderId="1" xfId="16" applyNumberFormat="1" applyFont="1" applyBorder="1" applyAlignment="1" applyProtection="1">
      <alignment/>
      <protection/>
    </xf>
    <xf numFmtId="10" fontId="3" fillId="0" borderId="1" xfId="20" applyNumberFormat="1" applyFont="1" applyBorder="1" applyAlignment="1" applyProtection="1">
      <alignment horizontal="center"/>
      <protection/>
    </xf>
    <xf numFmtId="185" fontId="3" fillId="0" borderId="1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0" fontId="3" fillId="0" borderId="1" xfId="20" applyNumberFormat="1" applyFont="1" applyFill="1" applyBorder="1" applyAlignment="1" applyProtection="1">
      <alignment horizontal="center"/>
      <protection/>
    </xf>
    <xf numFmtId="10" fontId="3" fillId="0" borderId="0" xfId="2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85" fontId="4" fillId="0" borderId="2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0" fontId="3" fillId="0" borderId="0" xfId="2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49" fontId="24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2" fontId="3" fillId="0" borderId="2" xfId="0" applyNumberFormat="1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185" fontId="0" fillId="4" borderId="1" xfId="18" applyNumberFormat="1" applyFill="1" applyBorder="1" applyAlignment="1" applyProtection="1">
      <alignment/>
      <protection locked="0"/>
    </xf>
    <xf numFmtId="185" fontId="0" fillId="0" borderId="0" xfId="18" applyNumberFormat="1" applyAlignment="1">
      <alignment/>
    </xf>
    <xf numFmtId="185" fontId="4" fillId="4" borderId="1" xfId="18" applyNumberFormat="1" applyFont="1" applyFill="1" applyBorder="1" applyAlignment="1">
      <alignment/>
    </xf>
    <xf numFmtId="185" fontId="0" fillId="0" borderId="1" xfId="16" applyNumberFormat="1" applyFill="1" applyBorder="1" applyAlignment="1" applyProtection="1">
      <alignment/>
      <protection locked="0"/>
    </xf>
    <xf numFmtId="185" fontId="0" fillId="0" borderId="0" xfId="16" applyNumberFormat="1" applyFill="1" applyAlignment="1" applyProtection="1">
      <alignment/>
      <protection/>
    </xf>
    <xf numFmtId="185" fontId="0" fillId="0" borderId="1" xfId="16" applyNumberFormat="1" applyFill="1" applyBorder="1" applyAlignment="1" applyProtection="1">
      <alignment horizontal="left"/>
      <protection locked="0"/>
    </xf>
    <xf numFmtId="185" fontId="0" fillId="0" borderId="0" xfId="16" applyNumberForma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3" fontId="28" fillId="0" borderId="0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49" fontId="0" fillId="0" borderId="0" xfId="0" applyNumberFormat="1" applyAlignment="1" applyProtection="1" quotePrefix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/>
    </xf>
    <xf numFmtId="3" fontId="3" fillId="2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 horizontal="right"/>
      <protection/>
    </xf>
    <xf numFmtId="0" fontId="3" fillId="2" borderId="5" xfId="0" applyFont="1" applyFill="1" applyBorder="1" applyAlignment="1" applyProtection="1">
      <alignment horizontal="center"/>
      <protection/>
    </xf>
    <xf numFmtId="3" fontId="17" fillId="2" borderId="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Fill="1" applyAlignment="1" applyProtection="1" quotePrefix="1">
      <alignment/>
      <protection/>
    </xf>
    <xf numFmtId="185" fontId="3" fillId="0" borderId="0" xfId="16" applyNumberFormat="1" applyFont="1" applyBorder="1" applyAlignment="1" applyProtection="1">
      <alignment/>
      <protection/>
    </xf>
    <xf numFmtId="185" fontId="0" fillId="0" borderId="1" xfId="16" applyNumberFormat="1" applyFont="1" applyFill="1" applyBorder="1" applyAlignment="1" applyProtection="1">
      <alignment/>
      <protection/>
    </xf>
    <xf numFmtId="0" fontId="0" fillId="0" borderId="0" xfId="0" applyBorder="1" applyAlignment="1" applyProtection="1" quotePrefix="1">
      <alignment horizontal="right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3" fontId="0" fillId="0" borderId="11" xfId="0" applyNumberFormat="1" applyBorder="1" applyAlignment="1" applyProtection="1">
      <alignment/>
      <protection/>
    </xf>
    <xf numFmtId="3" fontId="10" fillId="5" borderId="2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Border="1" applyAlignment="1" applyProtection="1" quotePrefix="1">
      <alignment/>
      <protection/>
    </xf>
    <xf numFmtId="0" fontId="4" fillId="0" borderId="4" xfId="0" applyFont="1" applyBorder="1" applyAlignment="1" applyProtection="1">
      <alignment/>
      <protection/>
    </xf>
    <xf numFmtId="0" fontId="16" fillId="0" borderId="4" xfId="0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49" fontId="3" fillId="0" borderId="4" xfId="0" applyNumberFormat="1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/>
    </xf>
    <xf numFmtId="3" fontId="4" fillId="0" borderId="4" xfId="0" applyNumberFormat="1" applyFont="1" applyBorder="1" applyAlignment="1" applyProtection="1">
      <alignment/>
      <protection/>
    </xf>
    <xf numFmtId="0" fontId="10" fillId="5" borderId="2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85" fontId="0" fillId="0" borderId="1" xfId="16" applyNumberFormat="1" applyFont="1" applyFill="1" applyBorder="1" applyAlignment="1" applyProtection="1">
      <alignment/>
      <protection locked="0"/>
    </xf>
    <xf numFmtId="3" fontId="0" fillId="0" borderId="1" xfId="16" applyNumberFormat="1" applyFill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right"/>
      <protection/>
    </xf>
    <xf numFmtId="185" fontId="0" fillId="0" borderId="0" xfId="16" applyNumberFormat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85" fontId="0" fillId="0" borderId="1" xfId="0" applyNumberFormat="1" applyBorder="1" applyAlignment="1">
      <alignment/>
    </xf>
    <xf numFmtId="185" fontId="3" fillId="0" borderId="1" xfId="0" applyNumberFormat="1" applyFont="1" applyBorder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49" fontId="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>
      <alignment/>
    </xf>
    <xf numFmtId="0" fontId="14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49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4" borderId="14" xfId="0" applyFont="1" applyFill="1" applyBorder="1" applyAlignment="1" applyProtection="1">
      <alignment/>
      <protection locked="0"/>
    </xf>
    <xf numFmtId="0" fontId="4" fillId="4" borderId="11" xfId="0" applyFont="1" applyFill="1" applyBorder="1" applyAlignment="1" applyProtection="1">
      <alignment/>
      <protection locked="0"/>
    </xf>
    <xf numFmtId="0" fontId="4" fillId="4" borderId="15" xfId="0" applyFont="1" applyFill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Dezimal_Deckungsnachweis_Sicherungsfonds_311204" xfId="18"/>
    <cellStyle name="Hyperlink" xfId="19"/>
    <cellStyle name="Percent" xfId="20"/>
    <cellStyle name="Currency" xfId="21"/>
    <cellStyle name="Currency [0]" xfId="22"/>
  </cellStyles>
  <dxfs count="2">
    <dxf>
      <fill>
        <patternFill patternType="darkDown">
          <bgColor rgb="FFC0C0C0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1343025</xdr:colOff>
      <xdr:row>4</xdr:row>
      <xdr:rowOff>19050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267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5"/>
  <sheetViews>
    <sheetView showGridLines="0" tabSelected="1" workbookViewId="0" topLeftCell="A1">
      <selection activeCell="D380" sqref="D380"/>
    </sheetView>
  </sheetViews>
  <sheetFormatPr defaultColWidth="11.421875" defaultRowHeight="12.75"/>
  <cols>
    <col min="1" max="1" width="4.140625" style="19" customWidth="1"/>
    <col min="2" max="2" width="38.57421875" style="6" customWidth="1"/>
    <col min="3" max="3" width="14.28125" style="6" customWidth="1"/>
    <col min="4" max="4" width="17.140625" style="6" customWidth="1"/>
    <col min="5" max="5" width="20.421875" style="5" customWidth="1"/>
    <col min="6" max="16384" width="11.421875" style="6" customWidth="1"/>
  </cols>
  <sheetData>
    <row r="1" spans="1:5" ht="12.75">
      <c r="A1"/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135"/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/>
      <c r="D8" s="4"/>
      <c r="E8" s="4"/>
    </row>
    <row r="9" spans="1:5" ht="30">
      <c r="A9" s="176" t="s">
        <v>78</v>
      </c>
      <c r="B9" s="176"/>
      <c r="C9" s="176"/>
      <c r="D9" s="176"/>
      <c r="E9" s="176"/>
    </row>
    <row r="10" spans="1:5" ht="12.75">
      <c r="A10" s="4"/>
      <c r="B10" s="4"/>
      <c r="C10" s="4"/>
      <c r="D10" s="4"/>
      <c r="E10" s="4"/>
    </row>
    <row r="11" spans="1:5" ht="17.25">
      <c r="A11" s="177" t="s">
        <v>304</v>
      </c>
      <c r="B11" s="178"/>
      <c r="C11" s="178"/>
      <c r="D11" s="178"/>
      <c r="E11" s="178"/>
    </row>
    <row r="12" spans="1:5" ht="12.75">
      <c r="A12" s="4"/>
      <c r="B12" s="4"/>
      <c r="C12" s="4"/>
      <c r="D12" s="4"/>
      <c r="E12" s="4"/>
    </row>
    <row r="13" spans="1:5" ht="12.75">
      <c r="A13" s="4"/>
      <c r="B13" s="4"/>
      <c r="C13" s="4"/>
      <c r="D13" s="4"/>
      <c r="E13" s="4"/>
    </row>
    <row r="14" spans="1:5" ht="22.5">
      <c r="A14" s="179" t="s">
        <v>79</v>
      </c>
      <c r="B14" s="180"/>
      <c r="C14" s="180"/>
      <c r="D14" s="180"/>
      <c r="E14" s="180"/>
    </row>
    <row r="15" spans="1:5" ht="12.75">
      <c r="A15" s="7"/>
      <c r="B15" s="8"/>
      <c r="C15" s="8"/>
      <c r="D15" s="8"/>
      <c r="E15" s="9"/>
    </row>
    <row r="16" spans="1:5" ht="22.5">
      <c r="A16" s="205" t="s">
        <v>305</v>
      </c>
      <c r="B16" s="206"/>
      <c r="C16" s="206"/>
      <c r="D16" s="206"/>
      <c r="E16" s="206"/>
    </row>
    <row r="17" spans="1:5" ht="12.75">
      <c r="A17" s="7"/>
      <c r="B17" s="10">
        <f>IF(A16=0,"Veuillez compléter avec l'année","")</f>
      </c>
      <c r="C17" s="8"/>
      <c r="D17" s="8"/>
      <c r="E17" s="9"/>
    </row>
    <row r="18" spans="1:5" ht="12.75">
      <c r="A18" s="7"/>
      <c r="B18" s="8"/>
      <c r="C18" s="8"/>
      <c r="D18" s="8"/>
      <c r="E18" s="9"/>
    </row>
    <row r="19" spans="1:5" ht="12.75">
      <c r="A19" s="7"/>
      <c r="B19" s="8"/>
      <c r="C19" s="8"/>
      <c r="D19" s="8"/>
      <c r="E19" s="9"/>
    </row>
    <row r="20" spans="1:5" ht="12.75">
      <c r="A20" s="7"/>
      <c r="B20" s="8"/>
      <c r="C20" s="8"/>
      <c r="D20" s="8"/>
      <c r="E20" s="9"/>
    </row>
    <row r="21" spans="1:5" ht="12.75">
      <c r="A21" s="7"/>
      <c r="B21" s="8"/>
      <c r="C21" s="8"/>
      <c r="D21" s="8"/>
      <c r="E21" s="9"/>
    </row>
    <row r="22" spans="1:5" ht="17.25">
      <c r="A22" s="199" t="s">
        <v>306</v>
      </c>
      <c r="B22" s="200"/>
      <c r="C22" s="200"/>
      <c r="D22" s="200"/>
      <c r="E22" s="200"/>
    </row>
    <row r="23" spans="1:5" ht="12.75">
      <c r="A23" s="7"/>
      <c r="B23" s="8"/>
      <c r="C23" s="8"/>
      <c r="D23" s="8"/>
      <c r="E23" s="9"/>
    </row>
    <row r="24" spans="1:5" ht="12.75">
      <c r="A24" s="7"/>
      <c r="B24" s="8"/>
      <c r="C24" s="8"/>
      <c r="D24" s="8"/>
      <c r="E24" s="9"/>
    </row>
    <row r="25" spans="1:5" ht="22.5">
      <c r="A25" s="201"/>
      <c r="B25" s="202"/>
      <c r="C25" s="202"/>
      <c r="D25" s="202"/>
      <c r="E25" s="203"/>
    </row>
    <row r="26" spans="1:5" ht="12.75">
      <c r="A26" s="7"/>
      <c r="B26" s="8"/>
      <c r="C26" s="8"/>
      <c r="D26" s="8"/>
      <c r="E26" s="9"/>
    </row>
    <row r="27" spans="1:5" ht="12.75">
      <c r="A27" s="7"/>
      <c r="B27" s="8"/>
      <c r="C27" s="8"/>
      <c r="D27" s="8"/>
      <c r="E27" s="9"/>
    </row>
    <row r="28" spans="1:5" ht="12.75">
      <c r="A28" s="7"/>
      <c r="B28" s="8"/>
      <c r="C28" s="8"/>
      <c r="D28" s="8"/>
      <c r="E28" s="9"/>
    </row>
    <row r="29" spans="1:5" ht="12.75">
      <c r="A29" s="7"/>
      <c r="B29" s="8"/>
      <c r="C29" s="8"/>
      <c r="D29" s="8"/>
      <c r="E29" s="9"/>
    </row>
    <row r="30" spans="1:5" ht="12.75">
      <c r="A30" s="7"/>
      <c r="B30" s="8"/>
      <c r="C30" s="8"/>
      <c r="D30" s="8"/>
      <c r="E30" s="9"/>
    </row>
    <row r="31" spans="1:5" ht="13.5">
      <c r="A31" s="7"/>
      <c r="B31" s="12" t="s">
        <v>80</v>
      </c>
      <c r="C31" s="8"/>
      <c r="D31" s="8"/>
      <c r="E31" s="9"/>
    </row>
    <row r="32" spans="1:5" ht="13.5">
      <c r="A32" s="7"/>
      <c r="B32" s="12"/>
      <c r="C32" s="8"/>
      <c r="D32" s="8"/>
      <c r="E32" s="9"/>
    </row>
    <row r="33" spans="1:5" ht="13.5">
      <c r="A33" s="13" t="s">
        <v>68</v>
      </c>
      <c r="B33" s="12" t="s">
        <v>252</v>
      </c>
      <c r="C33" s="8"/>
      <c r="D33" s="8"/>
      <c r="E33" s="9"/>
    </row>
    <row r="34" spans="1:5" ht="13.5">
      <c r="A34" s="13"/>
      <c r="B34" s="12" t="s">
        <v>253</v>
      </c>
      <c r="C34" s="8"/>
      <c r="D34" s="8"/>
      <c r="E34" s="9"/>
    </row>
    <row r="35" spans="1:5" ht="13.5">
      <c r="A35" s="13" t="s">
        <v>23</v>
      </c>
      <c r="B35" s="12" t="s">
        <v>277</v>
      </c>
      <c r="C35" s="8"/>
      <c r="D35" s="8"/>
      <c r="E35" s="9"/>
    </row>
    <row r="36" spans="1:5" ht="13.5">
      <c r="A36" s="13" t="s">
        <v>35</v>
      </c>
      <c r="B36" s="12" t="s">
        <v>254</v>
      </c>
      <c r="C36" s="8"/>
      <c r="D36" s="8"/>
      <c r="E36" s="9"/>
    </row>
    <row r="37" spans="1:5" ht="13.5">
      <c r="A37" s="13"/>
      <c r="B37" s="12" t="s">
        <v>307</v>
      </c>
      <c r="C37" s="8"/>
      <c r="D37" s="8"/>
      <c r="E37" s="9"/>
    </row>
    <row r="38" spans="1:5" ht="13.5">
      <c r="A38" s="13"/>
      <c r="B38" s="12"/>
      <c r="C38" s="8"/>
      <c r="D38" s="8"/>
      <c r="E38" s="9"/>
    </row>
    <row r="39" spans="1:5" ht="13.5">
      <c r="A39" s="13"/>
      <c r="C39" s="8"/>
      <c r="D39" s="8"/>
      <c r="E39" s="9"/>
    </row>
    <row r="40" spans="1:5" ht="12.75">
      <c r="A40" s="7"/>
      <c r="B40" s="8"/>
      <c r="C40" s="8"/>
      <c r="D40" s="8"/>
      <c r="E40" s="9"/>
    </row>
    <row r="41" spans="1:5" ht="12.75">
      <c r="A41" s="7"/>
      <c r="B41" s="8"/>
      <c r="C41" s="8"/>
      <c r="D41" s="8"/>
      <c r="E41" s="9"/>
    </row>
    <row r="42" spans="1:5" ht="12.75">
      <c r="A42" s="7"/>
      <c r="B42" s="8"/>
      <c r="C42" s="8"/>
      <c r="D42" s="8"/>
      <c r="E42" s="9"/>
    </row>
    <row r="43" spans="1:5" ht="16.5">
      <c r="A43" s="181"/>
      <c r="B43" s="204"/>
      <c r="C43" s="204"/>
      <c r="D43" s="204"/>
      <c r="E43" s="204"/>
    </row>
    <row r="44" spans="1:5" ht="16.5">
      <c r="A44" s="14"/>
      <c r="B44" s="15"/>
      <c r="C44" s="15"/>
      <c r="D44" s="15"/>
      <c r="E44" s="15"/>
    </row>
    <row r="45" spans="1:5" ht="16.5">
      <c r="A45" s="14"/>
      <c r="B45" s="15"/>
      <c r="C45" s="15"/>
      <c r="D45" s="15"/>
      <c r="E45" s="15"/>
    </row>
    <row r="46" spans="1:5" ht="16.5">
      <c r="A46" s="181"/>
      <c r="B46" s="182"/>
      <c r="C46" s="182"/>
      <c r="D46" s="182"/>
      <c r="E46" s="182"/>
    </row>
    <row r="47" spans="1:5" ht="16.5">
      <c r="A47" s="14"/>
      <c r="B47" s="15"/>
      <c r="C47" s="15"/>
      <c r="D47" s="15"/>
      <c r="E47" s="15"/>
    </row>
    <row r="48" spans="1:5" ht="12.75">
      <c r="A48" s="183"/>
      <c r="B48" s="184"/>
      <c r="C48" s="184"/>
      <c r="D48" s="184"/>
      <c r="E48" s="185"/>
    </row>
    <row r="49" ht="13.5" thickBot="1">
      <c r="A49" s="18">
        <f>A25</f>
        <v>0</v>
      </c>
    </row>
    <row r="50" ht="18" thickBot="1">
      <c r="E50" s="143" t="s">
        <v>69</v>
      </c>
    </row>
    <row r="51" ht="20.25" customHeight="1">
      <c r="A51" s="20" t="s">
        <v>93</v>
      </c>
    </row>
    <row r="53" spans="1:5" ht="12.75">
      <c r="A53" s="19" t="s">
        <v>1</v>
      </c>
      <c r="B53" s="6" t="s">
        <v>81</v>
      </c>
      <c r="E53" s="3"/>
    </row>
    <row r="54" spans="2:5" ht="12.75">
      <c r="B54" s="6" t="s">
        <v>82</v>
      </c>
      <c r="E54" s="3"/>
    </row>
    <row r="55" ht="12.75">
      <c r="E55" s="9"/>
    </row>
    <row r="56" spans="1:5" ht="12.75">
      <c r="A56" s="19" t="s">
        <v>2</v>
      </c>
      <c r="B56" s="6" t="s">
        <v>83</v>
      </c>
      <c r="E56" s="3"/>
    </row>
    <row r="57" ht="12.75">
      <c r="E57" s="9"/>
    </row>
    <row r="58" spans="1:5" ht="12.75">
      <c r="A58" s="19" t="s">
        <v>3</v>
      </c>
      <c r="B58" s="6" t="s">
        <v>84</v>
      </c>
      <c r="E58" s="9"/>
    </row>
    <row r="59" spans="1:5" ht="12.75">
      <c r="A59" s="22" t="s">
        <v>4</v>
      </c>
      <c r="B59" s="6" t="s">
        <v>85</v>
      </c>
      <c r="E59" s="3"/>
    </row>
    <row r="60" spans="1:5" ht="12.75">
      <c r="A60" s="22" t="s">
        <v>5</v>
      </c>
      <c r="B60" s="6" t="s">
        <v>86</v>
      </c>
      <c r="E60" s="3"/>
    </row>
    <row r="61" spans="1:5" ht="12.75">
      <c r="A61" s="22" t="s">
        <v>6</v>
      </c>
      <c r="B61" s="6" t="s">
        <v>87</v>
      </c>
      <c r="E61" s="3"/>
    </row>
    <row r="62" spans="1:5" ht="12.75">
      <c r="A62" s="22" t="s">
        <v>7</v>
      </c>
      <c r="B62" s="6" t="s">
        <v>88</v>
      </c>
      <c r="E62" s="3"/>
    </row>
    <row r="63" spans="1:5" ht="12.75">
      <c r="A63" s="22" t="s">
        <v>8</v>
      </c>
      <c r="B63" s="6" t="s">
        <v>308</v>
      </c>
      <c r="E63" s="3"/>
    </row>
    <row r="64" spans="1:5" ht="12.75">
      <c r="A64" s="22" t="s">
        <v>9</v>
      </c>
      <c r="B64" s="6" t="s">
        <v>89</v>
      </c>
      <c r="E64" s="3"/>
    </row>
    <row r="65" spans="1:5" ht="12.75">
      <c r="A65" s="22" t="s">
        <v>66</v>
      </c>
      <c r="B65" s="6" t="s">
        <v>90</v>
      </c>
      <c r="E65" s="3"/>
    </row>
    <row r="66" spans="5:6" ht="12.75">
      <c r="E66" s="21"/>
      <c r="F66" s="113"/>
    </row>
    <row r="67" spans="1:5" ht="12.75">
      <c r="A67" s="19" t="s">
        <v>10</v>
      </c>
      <c r="B67" s="6" t="s">
        <v>91</v>
      </c>
      <c r="E67" s="3"/>
    </row>
    <row r="68" ht="12.75">
      <c r="E68" s="21"/>
    </row>
    <row r="69" spans="1:5" ht="12.75">
      <c r="A69" s="19" t="s">
        <v>11</v>
      </c>
      <c r="B69" s="6" t="s">
        <v>92</v>
      </c>
      <c r="E69" s="23">
        <f>E53+E54+E56+E59+E60+E61+E62+E63+E64+E65+E67</f>
        <v>0</v>
      </c>
    </row>
    <row r="70" ht="12.75">
      <c r="E70" s="21"/>
    </row>
    <row r="71" spans="1:5" ht="12.75">
      <c r="A71" s="19" t="s">
        <v>12</v>
      </c>
      <c r="B71" s="6" t="s">
        <v>94</v>
      </c>
      <c r="E71" s="3"/>
    </row>
    <row r="72" ht="12.75">
      <c r="E72" s="21"/>
    </row>
    <row r="73" spans="2:5" ht="12.75">
      <c r="B73" s="24" t="s">
        <v>95</v>
      </c>
      <c r="E73" s="21"/>
    </row>
    <row r="74" spans="2:5" ht="12.75">
      <c r="B74" s="24" t="s">
        <v>96</v>
      </c>
      <c r="E74" s="21"/>
    </row>
    <row r="75" spans="2:5" ht="12.75">
      <c r="B75" s="24"/>
      <c r="E75" s="21"/>
    </row>
    <row r="76" spans="1:5" ht="12.75">
      <c r="A76" s="19" t="s">
        <v>13</v>
      </c>
      <c r="B76" s="26" t="s">
        <v>97</v>
      </c>
      <c r="E76" s="115"/>
    </row>
    <row r="78" spans="1:5" ht="12.75">
      <c r="A78" s="18" t="s">
        <v>14</v>
      </c>
      <c r="B78" s="6" t="s">
        <v>98</v>
      </c>
      <c r="C78" s="26"/>
      <c r="D78" s="26"/>
      <c r="E78" s="6"/>
    </row>
    <row r="79" spans="2:5" ht="12.75">
      <c r="B79" s="6" t="s">
        <v>99</v>
      </c>
      <c r="E79" s="3"/>
    </row>
    <row r="80" ht="12.75">
      <c r="E80" s="27"/>
    </row>
    <row r="81" spans="1:5" ht="12.75">
      <c r="A81" s="19" t="s">
        <v>15</v>
      </c>
      <c r="B81" s="26" t="s">
        <v>100</v>
      </c>
      <c r="E81" s="27"/>
    </row>
    <row r="82" spans="2:5" ht="12.75">
      <c r="B82" s="6" t="s">
        <v>101</v>
      </c>
      <c r="E82" s="28"/>
    </row>
    <row r="83" ht="12.75">
      <c r="E83" s="27"/>
    </row>
    <row r="84" spans="1:5" ht="12.75">
      <c r="A84" s="19" t="s">
        <v>16</v>
      </c>
      <c r="B84" s="6" t="s">
        <v>298</v>
      </c>
      <c r="E84" s="27"/>
    </row>
    <row r="85" spans="1:5" ht="12.75">
      <c r="A85" s="22" t="s">
        <v>4</v>
      </c>
      <c r="B85" s="6" t="s">
        <v>102</v>
      </c>
      <c r="E85" s="115"/>
    </row>
    <row r="86" spans="1:5" ht="12.75">
      <c r="A86" s="22" t="s">
        <v>5</v>
      </c>
      <c r="B86" s="6" t="s">
        <v>103</v>
      </c>
      <c r="E86" s="3"/>
    </row>
    <row r="87" ht="12.75">
      <c r="E87" s="21"/>
    </row>
    <row r="88" spans="2:5" ht="12.75">
      <c r="B88" s="29" t="s">
        <v>104</v>
      </c>
      <c r="E88" s="21"/>
    </row>
    <row r="89" spans="2:5" ht="12.75">
      <c r="B89" s="29" t="s">
        <v>105</v>
      </c>
      <c r="E89" s="21"/>
    </row>
    <row r="90" spans="2:5" ht="12.75">
      <c r="B90" s="154"/>
      <c r="E90" s="21"/>
    </row>
    <row r="91" spans="1:5" ht="12.75">
      <c r="A91" s="122" t="s">
        <v>17</v>
      </c>
      <c r="B91" s="25" t="s">
        <v>106</v>
      </c>
      <c r="E91" s="3"/>
    </row>
    <row r="92" spans="2:5" ht="12.75">
      <c r="B92" s="25"/>
      <c r="E92" s="21"/>
    </row>
    <row r="93" spans="1:5" ht="12.75" customHeight="1">
      <c r="A93" s="122" t="s">
        <v>18</v>
      </c>
      <c r="B93" s="6" t="s">
        <v>92</v>
      </c>
      <c r="E93" s="23">
        <f>E69+E71+E76+E79+E82+E85+E86+E91</f>
        <v>0</v>
      </c>
    </row>
    <row r="94" spans="2:5" ht="12.75">
      <c r="B94" s="25"/>
      <c r="E94" s="21"/>
    </row>
    <row r="95" spans="2:5" ht="12.75">
      <c r="B95" s="29" t="s">
        <v>107</v>
      </c>
      <c r="E95" s="21"/>
    </row>
    <row r="96" spans="2:5" ht="12.75">
      <c r="B96" s="25"/>
      <c r="E96" s="21"/>
    </row>
    <row r="97" spans="1:5" ht="12.75">
      <c r="A97" s="19" t="s">
        <v>19</v>
      </c>
      <c r="B97" s="25" t="s">
        <v>108</v>
      </c>
      <c r="E97" s="3"/>
    </row>
    <row r="98" ht="12.75">
      <c r="E98" s="21"/>
    </row>
    <row r="99" spans="1:5" ht="12.75">
      <c r="A99" s="122" t="s">
        <v>20</v>
      </c>
      <c r="B99" s="29" t="s">
        <v>109</v>
      </c>
      <c r="E99" s="21"/>
    </row>
    <row r="100" spans="1:5" s="30" customFormat="1" ht="14.25" customHeight="1">
      <c r="A100" s="22" t="s">
        <v>4</v>
      </c>
      <c r="B100" s="25" t="s">
        <v>110</v>
      </c>
      <c r="C100" s="6"/>
      <c r="D100" s="6"/>
      <c r="E100" s="3"/>
    </row>
    <row r="101" spans="1:5" s="30" customFormat="1" ht="14.25" customHeight="1">
      <c r="A101" s="22" t="s">
        <v>5</v>
      </c>
      <c r="B101" s="25" t="s">
        <v>111</v>
      </c>
      <c r="C101" s="6"/>
      <c r="D101" s="6"/>
      <c r="E101" s="3"/>
    </row>
    <row r="102" spans="1:5" s="30" customFormat="1" ht="15">
      <c r="A102" s="22" t="s">
        <v>6</v>
      </c>
      <c r="B102" s="25" t="s">
        <v>112</v>
      </c>
      <c r="C102" s="6"/>
      <c r="D102" s="6"/>
      <c r="E102" s="3"/>
    </row>
    <row r="103" spans="1:5" s="30" customFormat="1" ht="15">
      <c r="A103" s="22" t="s">
        <v>7</v>
      </c>
      <c r="B103" s="25" t="s">
        <v>113</v>
      </c>
      <c r="C103" s="6"/>
      <c r="D103" s="6"/>
      <c r="E103" s="3"/>
    </row>
    <row r="104" spans="1:5" s="30" customFormat="1" ht="15" thickBot="1">
      <c r="A104" s="19"/>
      <c r="B104" s="25"/>
      <c r="C104" s="6"/>
      <c r="D104" s="6"/>
      <c r="E104" s="21"/>
    </row>
    <row r="105" spans="1:5" s="30" customFormat="1" ht="15">
      <c r="A105" s="144" t="s">
        <v>21</v>
      </c>
      <c r="B105" s="145" t="s">
        <v>114</v>
      </c>
      <c r="C105" s="146"/>
      <c r="D105" s="146"/>
      <c r="E105" s="147">
        <f>E93-E97-E100-E101-E102-E103</f>
        <v>0</v>
      </c>
    </row>
    <row r="106" spans="1:5" s="30" customFormat="1" ht="15.75" thickBot="1">
      <c r="A106" s="19">
        <f>A25</f>
        <v>0</v>
      </c>
      <c r="B106" s="36"/>
      <c r="E106" s="37"/>
    </row>
    <row r="107" spans="1:5" s="30" customFormat="1" ht="18" thickBot="1">
      <c r="A107" s="20"/>
      <c r="E107" s="143" t="s">
        <v>70</v>
      </c>
    </row>
    <row r="108" spans="1:5" s="30" customFormat="1" ht="15">
      <c r="A108" s="20"/>
      <c r="E108" s="5"/>
    </row>
    <row r="109" spans="1:5" s="30" customFormat="1" ht="16.5">
      <c r="A109" s="20"/>
      <c r="B109" s="38" t="s">
        <v>115</v>
      </c>
      <c r="E109" s="5"/>
    </row>
    <row r="110" ht="16.5">
      <c r="B110" s="38"/>
    </row>
    <row r="111" spans="1:5" s="30" customFormat="1" ht="15">
      <c r="A111" s="39" t="s">
        <v>1</v>
      </c>
      <c r="B111" s="40" t="s">
        <v>116</v>
      </c>
      <c r="C111" s="26"/>
      <c r="D111" s="26"/>
      <c r="E111" s="41"/>
    </row>
    <row r="112" spans="1:5" s="30" customFormat="1" ht="15">
      <c r="A112" s="39"/>
      <c r="B112" s="40" t="s">
        <v>117</v>
      </c>
      <c r="C112" s="26"/>
      <c r="D112" s="26"/>
      <c r="E112" s="41"/>
    </row>
    <row r="113" spans="1:5" s="30" customFormat="1" ht="15">
      <c r="A113" s="148">
        <f>IF(E386&lt;=E105,"","=&gt; ne peut être appliqué que si la marge exigée est inférieure à la marge disponible")</f>
      </c>
      <c r="B113" s="40"/>
      <c r="C113" s="26"/>
      <c r="D113" s="26"/>
      <c r="E113" s="41"/>
    </row>
    <row r="114" spans="1:5" s="30" customFormat="1" ht="15">
      <c r="A114" s="55" t="s">
        <v>4</v>
      </c>
      <c r="B114" s="40" t="s">
        <v>118</v>
      </c>
      <c r="C114" s="26"/>
      <c r="D114" s="26"/>
      <c r="E114" s="41"/>
    </row>
    <row r="115" spans="1:5" s="30" customFormat="1" ht="15">
      <c r="A115" s="39"/>
      <c r="B115" s="40" t="s">
        <v>119</v>
      </c>
      <c r="C115" s="26"/>
      <c r="D115" s="26"/>
      <c r="E115" s="41"/>
    </row>
    <row r="116" spans="1:5" s="30" customFormat="1" ht="15">
      <c r="A116" s="39"/>
      <c r="B116" s="40" t="s">
        <v>120</v>
      </c>
      <c r="C116" s="26"/>
      <c r="D116" s="26"/>
      <c r="E116" s="41"/>
    </row>
    <row r="117" spans="1:5" s="30" customFormat="1" ht="15">
      <c r="A117" s="39"/>
      <c r="B117" s="40"/>
      <c r="C117" s="26"/>
      <c r="D117" s="26"/>
      <c r="E117" s="41"/>
    </row>
    <row r="118" spans="1:5" s="30" customFormat="1" ht="15">
      <c r="A118" s="39"/>
      <c r="B118" s="40"/>
      <c r="C118" s="26"/>
      <c r="D118" s="26"/>
      <c r="E118" s="41"/>
    </row>
    <row r="119" spans="1:5" s="30" customFormat="1" ht="15">
      <c r="A119" s="39"/>
      <c r="B119" s="40"/>
      <c r="C119" s="114"/>
      <c r="D119" s="42" t="s">
        <v>121</v>
      </c>
      <c r="E119" s="43">
        <f>E386</f>
        <v>0</v>
      </c>
    </row>
    <row r="120" spans="1:5" s="30" customFormat="1" ht="15">
      <c r="A120" s="39"/>
      <c r="B120" s="40"/>
      <c r="C120" s="26"/>
      <c r="D120" s="42" t="s">
        <v>65</v>
      </c>
      <c r="E120" s="43">
        <f>ROUND(E119/4,0)</f>
        <v>0</v>
      </c>
    </row>
    <row r="121" spans="1:5" s="30" customFormat="1" ht="15">
      <c r="A121" s="39"/>
      <c r="B121" s="40"/>
      <c r="C121" s="26"/>
      <c r="D121" s="26"/>
      <c r="E121" s="41"/>
    </row>
    <row r="122" spans="1:5" s="30" customFormat="1" ht="15" customHeight="1">
      <c r="A122" s="18"/>
      <c r="B122" s="18"/>
      <c r="C122" s="26"/>
      <c r="D122" s="44" t="s">
        <v>22</v>
      </c>
      <c r="E122" s="45" t="s">
        <v>122</v>
      </c>
    </row>
    <row r="123" spans="1:5" s="30" customFormat="1" ht="15" customHeight="1">
      <c r="A123" s="18"/>
      <c r="B123" s="26" t="s">
        <v>123</v>
      </c>
      <c r="C123" s="109"/>
      <c r="D123" s="116" t="str">
        <f>IF(C123&lt;=E120,"X","")</f>
        <v>X</v>
      </c>
      <c r="E123" s="46">
        <f>IF(D123="","X","")</f>
      </c>
    </row>
    <row r="124" spans="1:3" s="30" customFormat="1" ht="15" customHeight="1">
      <c r="A124" s="18"/>
      <c r="B124" s="26"/>
      <c r="C124" s="118">
        <f>IF(E123="X","=&gt; adapter le montant saisi dans C123","")</f>
      </c>
    </row>
    <row r="125" spans="1:3" s="30" customFormat="1" ht="15" customHeight="1">
      <c r="A125" s="18"/>
      <c r="B125" s="26"/>
      <c r="C125" s="118"/>
    </row>
    <row r="126" spans="1:5" s="30" customFormat="1" ht="15">
      <c r="A126" s="18"/>
      <c r="B126" s="189" t="s">
        <v>125</v>
      </c>
      <c r="C126" s="190"/>
      <c r="D126" s="190"/>
      <c r="E126" s="191"/>
    </row>
    <row r="127" spans="1:5" s="30" customFormat="1" ht="15">
      <c r="A127" s="18"/>
      <c r="B127" s="192" t="s">
        <v>126</v>
      </c>
      <c r="C127" s="193"/>
      <c r="D127" s="193"/>
      <c r="E127" s="194"/>
    </row>
    <row r="128" spans="1:5" s="30" customFormat="1" ht="15">
      <c r="A128" s="18"/>
      <c r="B128" s="192" t="s">
        <v>124</v>
      </c>
      <c r="C128" s="193"/>
      <c r="D128" s="193"/>
      <c r="E128" s="194"/>
    </row>
    <row r="129" spans="1:5" s="30" customFormat="1" ht="15">
      <c r="A129" s="18"/>
      <c r="B129" s="195" t="s">
        <v>127</v>
      </c>
      <c r="C129" s="196"/>
      <c r="D129" s="196"/>
      <c r="E129" s="197"/>
    </row>
    <row r="130" spans="1:5" s="30" customFormat="1" ht="15">
      <c r="A130" s="18"/>
      <c r="B130" s="18"/>
      <c r="C130" s="49"/>
      <c r="D130" s="50"/>
      <c r="E130" s="50"/>
    </row>
    <row r="131" spans="1:5" s="30" customFormat="1" ht="15">
      <c r="A131" s="55" t="s">
        <v>5</v>
      </c>
      <c r="B131" s="40" t="s">
        <v>128</v>
      </c>
      <c r="C131" s="49"/>
      <c r="D131" s="50"/>
      <c r="E131" s="50"/>
    </row>
    <row r="132" spans="1:5" s="30" customFormat="1" ht="15">
      <c r="A132" s="18"/>
      <c r="B132" s="40" t="s">
        <v>129</v>
      </c>
      <c r="C132" s="49"/>
      <c r="D132" s="50"/>
      <c r="E132" s="50"/>
    </row>
    <row r="133" spans="1:5" s="30" customFormat="1" ht="15">
      <c r="A133" s="18"/>
      <c r="B133" s="40" t="s">
        <v>130</v>
      </c>
      <c r="C133" s="49"/>
      <c r="D133" s="50"/>
      <c r="E133" s="50"/>
    </row>
    <row r="134" spans="1:5" s="30" customFormat="1" ht="15">
      <c r="A134" s="18"/>
      <c r="B134" s="40"/>
      <c r="C134" s="49"/>
      <c r="D134" s="50"/>
      <c r="E134" s="50"/>
    </row>
    <row r="135" spans="1:5" s="30" customFormat="1" ht="15">
      <c r="A135" s="39"/>
      <c r="B135" s="40"/>
      <c r="C135" s="114"/>
      <c r="D135" s="42" t="s">
        <v>121</v>
      </c>
      <c r="E135" s="43">
        <f>E119</f>
        <v>0</v>
      </c>
    </row>
    <row r="136" spans="1:5" s="30" customFormat="1" ht="15">
      <c r="A136" s="39"/>
      <c r="B136" s="40"/>
      <c r="C136" s="26"/>
      <c r="D136" s="42" t="s">
        <v>64</v>
      </c>
      <c r="E136" s="43">
        <f>ROUND(E135/2,0)</f>
        <v>0</v>
      </c>
    </row>
    <row r="137" spans="1:5" s="30" customFormat="1" ht="15">
      <c r="A137" s="39"/>
      <c r="B137" s="40"/>
      <c r="C137" s="26"/>
      <c r="D137" s="26"/>
      <c r="E137" s="41"/>
    </row>
    <row r="138" spans="1:3" s="30" customFormat="1" ht="15" customHeight="1">
      <c r="A138" s="18"/>
      <c r="B138" s="18"/>
      <c r="C138" s="26"/>
    </row>
    <row r="139" spans="1:5" s="30" customFormat="1" ht="15" customHeight="1">
      <c r="A139" s="18"/>
      <c r="B139" s="18" t="s">
        <v>131</v>
      </c>
      <c r="C139" s="43">
        <f>IF(D123="X",C123,"")</f>
        <v>0</v>
      </c>
      <c r="D139" s="131"/>
      <c r="E139" s="132"/>
    </row>
    <row r="140" spans="1:5" s="30" customFormat="1" ht="15" customHeight="1">
      <c r="A140" s="18"/>
      <c r="B140" s="18" t="s">
        <v>123</v>
      </c>
      <c r="C140" s="162"/>
      <c r="D140" s="129" t="s">
        <v>22</v>
      </c>
      <c r="E140" s="130" t="s">
        <v>122</v>
      </c>
    </row>
    <row r="141" spans="1:5" s="30" customFormat="1" ht="15" customHeight="1">
      <c r="A141" s="18"/>
      <c r="B141" s="26"/>
      <c r="C141" s="43">
        <f>SUM(C139:C140)</f>
        <v>0</v>
      </c>
      <c r="D141" s="46" t="str">
        <f>IF(C141&lt;=E136,"X","")</f>
        <v>X</v>
      </c>
      <c r="E141" s="46">
        <f>IF(D141="","X","")</f>
      </c>
    </row>
    <row r="142" spans="1:5" s="30" customFormat="1" ht="15" customHeight="1">
      <c r="A142" s="18"/>
      <c r="B142" s="26"/>
      <c r="C142" s="118">
        <f>IF(E141="X","=&gt; adapter le montant saisi dans C140","")</f>
      </c>
      <c r="D142" s="50"/>
      <c r="E142" s="50"/>
    </row>
    <row r="143" spans="1:5" s="30" customFormat="1" ht="15" customHeight="1">
      <c r="A143" s="18"/>
      <c r="B143" s="26"/>
      <c r="C143" s="49"/>
      <c r="D143" s="50"/>
      <c r="E143" s="50"/>
    </row>
    <row r="144" spans="1:5" s="30" customFormat="1" ht="15" customHeight="1">
      <c r="A144" s="18"/>
      <c r="B144" s="123" t="s">
        <v>132</v>
      </c>
      <c r="C144" s="47"/>
      <c r="D144" s="48"/>
      <c r="E144" s="119"/>
    </row>
    <row r="145" spans="1:5" s="30" customFormat="1" ht="15">
      <c r="A145" s="39"/>
      <c r="B145" s="124" t="s">
        <v>133</v>
      </c>
      <c r="C145" s="52"/>
      <c r="D145" s="120"/>
      <c r="E145" s="121"/>
    </row>
    <row r="146" spans="1:5" s="30" customFormat="1" ht="15">
      <c r="A146" s="39"/>
      <c r="B146" s="133"/>
      <c r="C146" s="49"/>
      <c r="D146" s="50"/>
      <c r="E146" s="50"/>
    </row>
    <row r="147" spans="1:5" s="30" customFormat="1" ht="15">
      <c r="A147" s="39" t="s">
        <v>2</v>
      </c>
      <c r="B147" s="39" t="s">
        <v>134</v>
      </c>
      <c r="C147" s="18"/>
      <c r="D147" s="26"/>
      <c r="E147" s="49"/>
    </row>
    <row r="148" spans="1:5" s="30" customFormat="1" ht="15">
      <c r="A148" s="39"/>
      <c r="B148" s="39" t="s">
        <v>135</v>
      </c>
      <c r="C148" s="18"/>
      <c r="D148" s="26"/>
      <c r="E148" s="49"/>
    </row>
    <row r="149" spans="1:5" s="30" customFormat="1" ht="15">
      <c r="A149" s="39"/>
      <c r="B149" s="39" t="s">
        <v>136</v>
      </c>
      <c r="C149" s="18"/>
      <c r="D149" s="26"/>
      <c r="E149" s="49"/>
    </row>
    <row r="150" spans="1:5" s="30" customFormat="1" ht="15" customHeight="1">
      <c r="A150" s="39"/>
      <c r="B150" s="39"/>
      <c r="C150" s="18"/>
      <c r="D150" s="26"/>
      <c r="E150" s="49"/>
    </row>
    <row r="151" spans="1:5" s="30" customFormat="1" ht="15">
      <c r="A151" s="39"/>
      <c r="B151" s="18" t="s">
        <v>138</v>
      </c>
      <c r="C151" s="43">
        <f>ROUND(E386/2,0)</f>
        <v>0</v>
      </c>
      <c r="D151" s="26"/>
      <c r="E151" s="49"/>
    </row>
    <row r="152" spans="1:5" s="30" customFormat="1" ht="15">
      <c r="A152" s="39"/>
      <c r="B152" s="18"/>
      <c r="C152" s="49"/>
      <c r="D152" s="26"/>
      <c r="E152" s="49"/>
    </row>
    <row r="153" spans="1:5" s="30" customFormat="1" ht="15">
      <c r="A153" s="18"/>
      <c r="B153" s="125" t="s">
        <v>139</v>
      </c>
      <c r="C153" s="18"/>
      <c r="D153" s="44" t="s">
        <v>22</v>
      </c>
      <c r="E153" s="126" t="s">
        <v>137</v>
      </c>
    </row>
    <row r="154" spans="1:5" s="30" customFormat="1" ht="15">
      <c r="A154" s="18"/>
      <c r="B154" s="127" t="s">
        <v>140</v>
      </c>
      <c r="C154" s="43">
        <f>E105-E82-E91</f>
        <v>0</v>
      </c>
      <c r="D154" s="46" t="str">
        <f>IF(C154&lt;C151,"","X")</f>
        <v>X</v>
      </c>
      <c r="E154" s="46">
        <f>IF(C154&lt;C151,"X","")</f>
      </c>
    </row>
    <row r="155" spans="1:5" s="30" customFormat="1" ht="15">
      <c r="A155" s="18"/>
      <c r="D155" s="26"/>
      <c r="E155" s="128">
        <f>IF(E154="X","=&gt; des mesures doivent être prises","")</f>
      </c>
    </row>
    <row r="156" spans="1:5" s="30" customFormat="1" ht="15">
      <c r="A156" s="149"/>
      <c r="B156" s="150"/>
      <c r="C156" s="52"/>
      <c r="D156" s="120"/>
      <c r="E156" s="120"/>
    </row>
    <row r="157" ht="13.5" thickBot="1">
      <c r="A157" s="19">
        <f>A25</f>
        <v>0</v>
      </c>
    </row>
    <row r="158" ht="18" thickBot="1">
      <c r="E158" s="143" t="s">
        <v>71</v>
      </c>
    </row>
    <row r="159" spans="1:2" ht="15">
      <c r="A159" s="20" t="s">
        <v>23</v>
      </c>
      <c r="B159" s="36" t="s">
        <v>141</v>
      </c>
    </row>
    <row r="161" ht="13.5">
      <c r="B161" s="53" t="s">
        <v>311</v>
      </c>
    </row>
    <row r="162" ht="13.5">
      <c r="B162" s="53" t="s">
        <v>312</v>
      </c>
    </row>
    <row r="163" ht="13.5">
      <c r="B163" s="53" t="s">
        <v>328</v>
      </c>
    </row>
    <row r="164" ht="13.5">
      <c r="B164" s="53"/>
    </row>
    <row r="165" ht="12.75">
      <c r="B165" s="40" t="s">
        <v>142</v>
      </c>
    </row>
    <row r="166" ht="12.75">
      <c r="B166" s="40" t="s">
        <v>143</v>
      </c>
    </row>
    <row r="168" spans="1:5" ht="15">
      <c r="A168" s="19" t="s">
        <v>1</v>
      </c>
      <c r="B168" s="26" t="s">
        <v>144</v>
      </c>
      <c r="E168" s="3"/>
    </row>
    <row r="169" spans="2:5" ht="12.75">
      <c r="B169" s="6" t="s">
        <v>158</v>
      </c>
      <c r="E169" s="9"/>
    </row>
    <row r="170" ht="12.75">
      <c r="E170" s="9"/>
    </row>
    <row r="171" spans="1:5" ht="12.75">
      <c r="A171" s="19" t="s">
        <v>2</v>
      </c>
      <c r="B171" s="6" t="s">
        <v>145</v>
      </c>
      <c r="E171" s="9"/>
    </row>
    <row r="172" ht="12.75">
      <c r="E172" s="9"/>
    </row>
    <row r="173" spans="1:5" ht="12.75">
      <c r="A173" s="22" t="s">
        <v>4</v>
      </c>
      <c r="B173" s="6" t="s">
        <v>146</v>
      </c>
      <c r="C173" s="5">
        <f>IF(E168&lt;80000000,E168,80000000)</f>
        <v>0</v>
      </c>
      <c r="D173" s="6" t="s">
        <v>24</v>
      </c>
      <c r="E173" s="23">
        <f>C173*0.18</f>
        <v>0</v>
      </c>
    </row>
    <row r="174" spans="1:5" ht="12.75">
      <c r="A174" s="22" t="s">
        <v>5</v>
      </c>
      <c r="B174" s="6" t="s">
        <v>147</v>
      </c>
      <c r="C174" s="5">
        <f>E168-C173</f>
        <v>0</v>
      </c>
      <c r="D174" s="6" t="s">
        <v>25</v>
      </c>
      <c r="E174" s="54">
        <f>C174*0.16</f>
        <v>0</v>
      </c>
    </row>
    <row r="175" spans="1:5" ht="12.75">
      <c r="A175" s="55" t="s">
        <v>6</v>
      </c>
      <c r="B175" s="40" t="s">
        <v>26</v>
      </c>
      <c r="C175" s="5"/>
      <c r="E175" s="56">
        <f>SUM(E173:E174)</f>
        <v>0</v>
      </c>
    </row>
    <row r="176" spans="3:5" ht="12.75">
      <c r="C176" s="5"/>
      <c r="E176" s="9"/>
    </row>
    <row r="177" spans="1:5" ht="12.75">
      <c r="A177" s="19" t="s">
        <v>3</v>
      </c>
      <c r="B177" s="26" t="s">
        <v>148</v>
      </c>
      <c r="C177" s="5"/>
      <c r="E177" s="9"/>
    </row>
    <row r="178" spans="2:5" ht="12.75">
      <c r="B178" s="6" t="s">
        <v>149</v>
      </c>
      <c r="C178" s="5"/>
      <c r="E178" s="9"/>
    </row>
    <row r="179" spans="3:5" ht="12.75">
      <c r="C179" s="5"/>
      <c r="E179" s="9"/>
    </row>
    <row r="180" spans="2:5" ht="12.75">
      <c r="B180" s="40" t="s">
        <v>150</v>
      </c>
      <c r="C180" s="5"/>
      <c r="E180" s="9"/>
    </row>
    <row r="181" spans="1:5" ht="12.75">
      <c r="A181" s="22" t="s">
        <v>4</v>
      </c>
      <c r="B181" s="6" t="s">
        <v>151</v>
      </c>
      <c r="C181" s="5"/>
      <c r="E181" s="3"/>
    </row>
    <row r="182" spans="1:5" ht="12.75">
      <c r="A182" s="22" t="s">
        <v>5</v>
      </c>
      <c r="B182" s="6" t="s">
        <v>152</v>
      </c>
      <c r="C182" s="5"/>
      <c r="E182" s="3"/>
    </row>
    <row r="183" spans="1:5" ht="12.75">
      <c r="A183" s="22" t="s">
        <v>6</v>
      </c>
      <c r="B183" s="6" t="s">
        <v>153</v>
      </c>
      <c r="E183" s="3"/>
    </row>
    <row r="184" spans="1:5" ht="12.75">
      <c r="A184" s="22" t="s">
        <v>7</v>
      </c>
      <c r="B184" s="6" t="s">
        <v>154</v>
      </c>
      <c r="E184" s="3"/>
    </row>
    <row r="185" spans="1:5" ht="12.75">
      <c r="A185" s="22"/>
      <c r="E185" s="21"/>
    </row>
    <row r="186" spans="1:5" ht="12.75">
      <c r="A186" s="22"/>
      <c r="B186" s="40" t="s">
        <v>155</v>
      </c>
      <c r="E186" s="21"/>
    </row>
    <row r="187" spans="1:5" ht="12.75">
      <c r="A187" s="22" t="s">
        <v>4</v>
      </c>
      <c r="B187" s="6" t="s">
        <v>151</v>
      </c>
      <c r="E187" s="3"/>
    </row>
    <row r="188" spans="1:5" ht="12.75">
      <c r="A188" s="22" t="s">
        <v>5</v>
      </c>
      <c r="B188" s="6" t="s">
        <v>152</v>
      </c>
      <c r="E188" s="3"/>
    </row>
    <row r="189" spans="1:5" ht="12.75">
      <c r="A189" s="22" t="s">
        <v>6</v>
      </c>
      <c r="B189" s="6" t="s">
        <v>153</v>
      </c>
      <c r="E189" s="3"/>
    </row>
    <row r="190" spans="1:5" ht="12.75">
      <c r="A190" s="22" t="s">
        <v>7</v>
      </c>
      <c r="B190" s="6" t="s">
        <v>154</v>
      </c>
      <c r="E190" s="3"/>
    </row>
    <row r="191" spans="1:5" ht="12.75">
      <c r="A191" s="22"/>
      <c r="E191" s="21"/>
    </row>
    <row r="192" spans="1:5" ht="12.75">
      <c r="A192" s="22"/>
      <c r="B192" s="40" t="s">
        <v>156</v>
      </c>
      <c r="E192" s="21"/>
    </row>
    <row r="193" spans="1:5" ht="12.75">
      <c r="A193" s="22" t="s">
        <v>4</v>
      </c>
      <c r="B193" s="6" t="s">
        <v>151</v>
      </c>
      <c r="E193" s="3"/>
    </row>
    <row r="194" spans="1:5" ht="12.75">
      <c r="A194" s="22" t="s">
        <v>5</v>
      </c>
      <c r="B194" s="6" t="s">
        <v>152</v>
      </c>
      <c r="E194" s="3"/>
    </row>
    <row r="195" spans="1:5" ht="12.75">
      <c r="A195" s="22" t="s">
        <v>6</v>
      </c>
      <c r="B195" s="6" t="s">
        <v>153</v>
      </c>
      <c r="E195" s="3"/>
    </row>
    <row r="196" spans="1:5" ht="12.75">
      <c r="A196" s="22" t="s">
        <v>7</v>
      </c>
      <c r="B196" s="6" t="s">
        <v>154</v>
      </c>
      <c r="E196" s="3"/>
    </row>
    <row r="197" spans="1:5" ht="12.75">
      <c r="A197" s="22"/>
      <c r="E197" s="9"/>
    </row>
    <row r="198" spans="1:4" ht="12.75">
      <c r="A198" s="22" t="s">
        <v>8</v>
      </c>
      <c r="B198" s="6" t="s">
        <v>157</v>
      </c>
      <c r="D198" s="57">
        <f>IF(E183+E184+E189+E190+E195+E196=0,1,IF(((E181+E182+E187+E188+E193+E194)/(E183+E184+E189+E190+E195+E196))&lt;0.5,0.5,IF((E181+E182+E187+E188+E193+E194)/(E183+E184+E189+E190+E195+E196)&gt;1,1,ROUND((E181+E182+E187+E188+E193+E194)/(E183+E184+E189+E190+E195+E196),4))))</f>
        <v>1</v>
      </c>
    </row>
    <row r="199" spans="3:4" ht="12.75">
      <c r="C199" s="58" t="s">
        <v>160</v>
      </c>
      <c r="D199" s="59">
        <v>0.5</v>
      </c>
    </row>
    <row r="200" ht="13.5" thickBot="1"/>
    <row r="201" spans="1:5" ht="13.5" thickBot="1">
      <c r="A201" s="39" t="s">
        <v>10</v>
      </c>
      <c r="B201" s="40" t="s">
        <v>159</v>
      </c>
      <c r="E201" s="60">
        <f>E175*D198</f>
        <v>0</v>
      </c>
    </row>
    <row r="202" spans="1:5" ht="12.75">
      <c r="A202" s="39"/>
      <c r="B202" s="40"/>
      <c r="E202" s="41"/>
    </row>
    <row r="203" spans="1:5" ht="12.75">
      <c r="A203" s="39"/>
      <c r="B203" s="40"/>
      <c r="E203" s="41"/>
    </row>
    <row r="204" spans="1:5" ht="12.75">
      <c r="A204" s="39"/>
      <c r="B204" s="155" t="s">
        <v>161</v>
      </c>
      <c r="E204" s="41"/>
    </row>
    <row r="205" spans="1:5" ht="12.75">
      <c r="A205" s="61"/>
      <c r="B205" s="62"/>
      <c r="C205" s="62"/>
      <c r="D205" s="62"/>
      <c r="E205" s="63"/>
    </row>
    <row r="206" ht="13.5" thickBot="1">
      <c r="A206" s="19">
        <f>A25</f>
        <v>0</v>
      </c>
    </row>
    <row r="207" ht="18" thickBot="1">
      <c r="E207" s="143" t="s">
        <v>72</v>
      </c>
    </row>
    <row r="208" ht="12.75">
      <c r="B208" s="40" t="s">
        <v>162</v>
      </c>
    </row>
    <row r="209" ht="12.75">
      <c r="B209" s="40" t="s">
        <v>163</v>
      </c>
    </row>
    <row r="211" spans="1:2" ht="12.75">
      <c r="A211" s="19" t="s">
        <v>1</v>
      </c>
      <c r="B211" s="6" t="s">
        <v>164</v>
      </c>
    </row>
    <row r="212" ht="12.75">
      <c r="B212" s="6" t="s">
        <v>165</v>
      </c>
    </row>
    <row r="214" spans="1:5" ht="12.75">
      <c r="A214" s="22" t="s">
        <v>4</v>
      </c>
      <c r="B214" s="6" t="s">
        <v>166</v>
      </c>
      <c r="E214" s="3"/>
    </row>
    <row r="215" spans="1:5" ht="12.75">
      <c r="A215" s="22" t="s">
        <v>5</v>
      </c>
      <c r="B215" s="6" t="s">
        <v>167</v>
      </c>
      <c r="E215" s="3"/>
    </row>
    <row r="216" spans="1:5" ht="12.75">
      <c r="A216" s="22" t="s">
        <v>6</v>
      </c>
      <c r="B216" s="6" t="s">
        <v>168</v>
      </c>
      <c r="E216" s="3"/>
    </row>
    <row r="217" ht="12.75">
      <c r="E217" s="51"/>
    </row>
    <row r="218" spans="2:5" ht="12.75">
      <c r="B218" s="40" t="s">
        <v>27</v>
      </c>
      <c r="C218" s="40"/>
      <c r="D218" s="40"/>
      <c r="E218" s="56">
        <f>SUM(E214:E216)</f>
        <v>0</v>
      </c>
    </row>
    <row r="219" ht="12.75">
      <c r="E219" s="9"/>
    </row>
    <row r="220" spans="1:5" ht="12.75">
      <c r="A220" s="19" t="s">
        <v>2</v>
      </c>
      <c r="B220" s="6" t="s">
        <v>169</v>
      </c>
      <c r="E220" s="9"/>
    </row>
    <row r="221" spans="2:5" ht="12.75">
      <c r="B221" s="6" t="s">
        <v>170</v>
      </c>
      <c r="E221" s="3"/>
    </row>
    <row r="222" ht="12.75">
      <c r="E222" s="9"/>
    </row>
    <row r="223" spans="1:5" ht="12.75">
      <c r="A223" s="19" t="s">
        <v>3</v>
      </c>
      <c r="B223" s="6" t="s">
        <v>169</v>
      </c>
      <c r="E223" s="9"/>
    </row>
    <row r="224" spans="2:5" ht="12.75">
      <c r="B224" s="6" t="s">
        <v>171</v>
      </c>
      <c r="E224" s="3"/>
    </row>
    <row r="226" spans="1:2" ht="12.75">
      <c r="A226" s="19" t="s">
        <v>10</v>
      </c>
      <c r="B226" s="6" t="s">
        <v>172</v>
      </c>
    </row>
    <row r="227" spans="2:5" ht="12.75">
      <c r="B227" s="6" t="s">
        <v>28</v>
      </c>
      <c r="E227" s="64">
        <f>E218+E221-E224</f>
        <v>0</v>
      </c>
    </row>
    <row r="229" spans="1:5" ht="12.75">
      <c r="A229" s="19" t="s">
        <v>11</v>
      </c>
      <c r="B229" s="6" t="s">
        <v>173</v>
      </c>
      <c r="E229" s="64">
        <f>E227/3</f>
        <v>0</v>
      </c>
    </row>
    <row r="231" spans="1:2" ht="12.75">
      <c r="A231" s="19" t="s">
        <v>12</v>
      </c>
      <c r="B231" s="6" t="s">
        <v>174</v>
      </c>
    </row>
    <row r="233" spans="1:5" ht="12.75">
      <c r="A233" s="22" t="s">
        <v>4</v>
      </c>
      <c r="B233" s="6" t="s">
        <v>146</v>
      </c>
      <c r="C233" s="5">
        <f>IF(E229&lt;56000000,E229,56000000)</f>
        <v>0</v>
      </c>
      <c r="D233" s="6" t="s">
        <v>29</v>
      </c>
      <c r="E233" s="65">
        <f>(C233*0.26)</f>
        <v>0</v>
      </c>
    </row>
    <row r="234" spans="1:5" ht="12.75">
      <c r="A234" s="22" t="s">
        <v>5</v>
      </c>
      <c r="B234" s="6" t="s">
        <v>147</v>
      </c>
      <c r="C234" s="5">
        <f>E229-C233</f>
        <v>0</v>
      </c>
      <c r="D234" s="6" t="s">
        <v>30</v>
      </c>
      <c r="E234" s="65">
        <f>(C234*0.23)</f>
        <v>0</v>
      </c>
    </row>
    <row r="235" spans="1:5" ht="12.75">
      <c r="A235" s="55" t="s">
        <v>6</v>
      </c>
      <c r="B235" s="40" t="s">
        <v>26</v>
      </c>
      <c r="E235" s="64">
        <f>SUM(E233:E234)</f>
        <v>0</v>
      </c>
    </row>
    <row r="237" ht="13.5" thickBot="1"/>
    <row r="238" spans="1:5" ht="13.5" thickBot="1">
      <c r="A238" s="39" t="s">
        <v>13</v>
      </c>
      <c r="B238" s="40" t="s">
        <v>175</v>
      </c>
      <c r="E238" s="60">
        <f>E235*D198</f>
        <v>0</v>
      </c>
    </row>
    <row r="239" spans="1:4" ht="15">
      <c r="A239" s="18"/>
      <c r="B239" s="26"/>
      <c r="C239" s="36"/>
      <c r="D239" s="36"/>
    </row>
    <row r="240" spans="1:5" ht="12.75">
      <c r="A240" s="39" t="s">
        <v>14</v>
      </c>
      <c r="B240" s="40" t="s">
        <v>176</v>
      </c>
      <c r="E240" s="6"/>
    </row>
    <row r="241" spans="1:5" ht="12.75">
      <c r="A241" s="39"/>
      <c r="B241" s="26" t="s">
        <v>177</v>
      </c>
      <c r="E241" s="64">
        <f>IF(E201&gt;E238,E201,E238)</f>
        <v>0</v>
      </c>
    </row>
    <row r="243" spans="1:5" ht="12.75">
      <c r="A243" s="19" t="s">
        <v>15</v>
      </c>
      <c r="B243" s="6" t="s">
        <v>178</v>
      </c>
      <c r="E243" s="3"/>
    </row>
    <row r="244" spans="2:5" ht="13.5">
      <c r="B244" s="66">
        <f>IF(E241&lt;E243,"Veuillez remplir la tabelle 'Annexe', voir art. 30 OS","")</f>
      </c>
      <c r="E244" s="21"/>
    </row>
    <row r="245" ht="12.75">
      <c r="E245" s="21"/>
    </row>
    <row r="246" spans="1:5" ht="12.75">
      <c r="A246" s="19" t="s">
        <v>16</v>
      </c>
      <c r="B246" s="6" t="s">
        <v>181</v>
      </c>
      <c r="E246" s="67">
        <f>IF(E243&lt;E241,"",Annexe!C21)</f>
        <v>0</v>
      </c>
    </row>
    <row r="248" spans="1:5" ht="12.75">
      <c r="A248" s="19" t="s">
        <v>17</v>
      </c>
      <c r="B248" s="6" t="s">
        <v>179</v>
      </c>
      <c r="E248" s="65">
        <f>IF(E243&lt;E241,"",E243*E246)</f>
        <v>0</v>
      </c>
    </row>
    <row r="250" spans="1:4" ht="15.75" thickBot="1">
      <c r="A250" s="32" t="s">
        <v>18</v>
      </c>
      <c r="B250" s="33" t="s">
        <v>141</v>
      </c>
      <c r="C250" s="33"/>
      <c r="D250" s="33"/>
    </row>
    <row r="251" spans="1:5" ht="15.75" thickBot="1">
      <c r="A251" s="32"/>
      <c r="B251" s="33" t="s">
        <v>180</v>
      </c>
      <c r="C251" s="33"/>
      <c r="D251" s="33"/>
      <c r="E251" s="35">
        <f>IF(E241&gt;E243,E241,IF(E241&gt;E248,E241,E248))</f>
        <v>0</v>
      </c>
    </row>
    <row r="252" spans="1:5" ht="15">
      <c r="A252" s="32"/>
      <c r="B252" s="33"/>
      <c r="C252" s="33"/>
      <c r="D252" s="33"/>
      <c r="E252" s="37"/>
    </row>
    <row r="253" spans="1:5" ht="15">
      <c r="A253" s="32"/>
      <c r="B253" s="33"/>
      <c r="C253" s="33"/>
      <c r="D253" s="33"/>
      <c r="E253" s="37"/>
    </row>
    <row r="254" spans="1:5" ht="15">
      <c r="A254" s="32"/>
      <c r="B254" s="33"/>
      <c r="C254" s="33"/>
      <c r="D254" s="33"/>
      <c r="E254" s="37"/>
    </row>
    <row r="255" spans="1:5" ht="15">
      <c r="A255" s="32"/>
      <c r="B255" s="33"/>
      <c r="C255" s="33"/>
      <c r="D255" s="33"/>
      <c r="E255" s="37"/>
    </row>
    <row r="256" spans="1:5" ht="15">
      <c r="A256" s="32"/>
      <c r="B256" s="33"/>
      <c r="C256" s="33"/>
      <c r="D256" s="33"/>
      <c r="E256" s="37"/>
    </row>
    <row r="257" spans="1:5" ht="15">
      <c r="A257" s="32"/>
      <c r="B257" s="33"/>
      <c r="C257" s="33"/>
      <c r="D257" s="33"/>
      <c r="E257" s="37"/>
    </row>
    <row r="258" spans="1:5" ht="15">
      <c r="A258" s="32"/>
      <c r="B258" s="33"/>
      <c r="C258" s="33"/>
      <c r="D258" s="33"/>
      <c r="E258" s="37"/>
    </row>
    <row r="259" spans="1:5" ht="15">
      <c r="A259" s="32"/>
      <c r="B259" s="33"/>
      <c r="C259" s="33"/>
      <c r="D259" s="33"/>
      <c r="E259" s="37"/>
    </row>
    <row r="260" spans="1:5" ht="15">
      <c r="A260" s="151"/>
      <c r="B260" s="145"/>
      <c r="C260" s="145"/>
      <c r="D260" s="145"/>
      <c r="E260" s="152"/>
    </row>
    <row r="261" spans="1:5" ht="15.75" thickBot="1">
      <c r="A261" s="19">
        <f>A25</f>
        <v>0</v>
      </c>
      <c r="B261" s="34"/>
      <c r="C261" s="33"/>
      <c r="D261" s="33"/>
      <c r="E261" s="37"/>
    </row>
    <row r="262" spans="1:5" ht="18" thickBot="1">
      <c r="A262" s="32"/>
      <c r="B262" s="33"/>
      <c r="C262" s="33"/>
      <c r="D262" s="33"/>
      <c r="E262" s="143" t="s">
        <v>73</v>
      </c>
    </row>
    <row r="263" spans="1:5" ht="17.25">
      <c r="A263" s="32"/>
      <c r="B263" s="33"/>
      <c r="C263" s="33"/>
      <c r="D263" s="33"/>
      <c r="E263" s="71"/>
    </row>
    <row r="264" ht="13.5">
      <c r="B264" s="53" t="s">
        <v>313</v>
      </c>
    </row>
    <row r="265" ht="13.5">
      <c r="B265" s="53" t="s">
        <v>324</v>
      </c>
    </row>
    <row r="266" ht="13.5">
      <c r="B266" s="53"/>
    </row>
    <row r="267" ht="13.5">
      <c r="B267" s="53"/>
    </row>
    <row r="268" ht="13.5">
      <c r="B268" s="53"/>
    </row>
    <row r="269" ht="12.75">
      <c r="B269" s="40" t="s">
        <v>142</v>
      </c>
    </row>
    <row r="270" ht="12.75">
      <c r="B270" s="40" t="s">
        <v>143</v>
      </c>
    </row>
    <row r="271" spans="2:5" ht="12.75">
      <c r="B271" s="40"/>
      <c r="E271" s="6"/>
    </row>
    <row r="272" spans="1:5" ht="15">
      <c r="A272" s="19" t="s">
        <v>1</v>
      </c>
      <c r="B272" s="26" t="s">
        <v>144</v>
      </c>
      <c r="E272" s="3"/>
    </row>
    <row r="273" spans="2:5" ht="12.75">
      <c r="B273" s="6" t="s">
        <v>158</v>
      </c>
      <c r="E273" s="9"/>
    </row>
    <row r="274" ht="12.75">
      <c r="E274" s="9"/>
    </row>
    <row r="275" spans="1:5" ht="12.75">
      <c r="A275" s="19" t="s">
        <v>2</v>
      </c>
      <c r="B275" s="6" t="s">
        <v>182</v>
      </c>
      <c r="E275" s="9"/>
    </row>
    <row r="276" ht="12.75">
      <c r="E276" s="9"/>
    </row>
    <row r="277" spans="1:5" ht="12.75">
      <c r="A277" s="22" t="s">
        <v>4</v>
      </c>
      <c r="B277" s="6" t="s">
        <v>146</v>
      </c>
      <c r="C277" s="5">
        <f>IF(E272&lt;80000000,E272,80000000)</f>
        <v>0</v>
      </c>
      <c r="D277" s="6" t="s">
        <v>31</v>
      </c>
      <c r="E277" s="23">
        <f>(C277*0.18)/3</f>
        <v>0</v>
      </c>
    </row>
    <row r="278" spans="1:5" ht="12.75">
      <c r="A278" s="22" t="s">
        <v>5</v>
      </c>
      <c r="B278" s="6" t="s">
        <v>147</v>
      </c>
      <c r="C278" s="5">
        <f>E272-C277</f>
        <v>0</v>
      </c>
      <c r="D278" s="6" t="s">
        <v>32</v>
      </c>
      <c r="E278" s="54">
        <f>(C278*0.16)/3</f>
        <v>0</v>
      </c>
    </row>
    <row r="279" spans="1:5" ht="12.75">
      <c r="A279" s="55" t="s">
        <v>6</v>
      </c>
      <c r="B279" s="40" t="s">
        <v>26</v>
      </c>
      <c r="C279" s="5"/>
      <c r="E279" s="56">
        <f>SUM(E277:E278)</f>
        <v>0</v>
      </c>
    </row>
    <row r="280" spans="3:5" ht="12.75">
      <c r="C280" s="5"/>
      <c r="E280" s="9"/>
    </row>
    <row r="281" spans="1:5" ht="12.75">
      <c r="A281" s="19" t="s">
        <v>3</v>
      </c>
      <c r="B281" s="26" t="s">
        <v>183</v>
      </c>
      <c r="C281" s="5"/>
      <c r="E281" s="9"/>
    </row>
    <row r="282" spans="2:5" ht="12.75">
      <c r="B282" s="6" t="s">
        <v>149</v>
      </c>
      <c r="C282" s="5"/>
      <c r="E282" s="9"/>
    </row>
    <row r="283" spans="3:5" ht="12.75">
      <c r="C283" s="5"/>
      <c r="E283" s="9"/>
    </row>
    <row r="284" spans="2:5" ht="12.75">
      <c r="B284" s="40" t="s">
        <v>150</v>
      </c>
      <c r="C284" s="5"/>
      <c r="E284" s="9"/>
    </row>
    <row r="285" spans="1:5" ht="12.75">
      <c r="A285" s="22" t="s">
        <v>4</v>
      </c>
      <c r="B285" s="6" t="s">
        <v>151</v>
      </c>
      <c r="C285" s="5"/>
      <c r="E285" s="3"/>
    </row>
    <row r="286" spans="1:5" ht="12.75">
      <c r="A286" s="22" t="s">
        <v>5</v>
      </c>
      <c r="B286" s="6" t="s">
        <v>152</v>
      </c>
      <c r="C286" s="5"/>
      <c r="E286" s="3"/>
    </row>
    <row r="287" spans="1:5" ht="12.75">
      <c r="A287" s="22" t="s">
        <v>6</v>
      </c>
      <c r="B287" s="6" t="s">
        <v>153</v>
      </c>
      <c r="E287" s="3"/>
    </row>
    <row r="288" spans="1:5" ht="12.75">
      <c r="A288" s="22" t="s">
        <v>7</v>
      </c>
      <c r="B288" s="6" t="s">
        <v>154</v>
      </c>
      <c r="E288" s="3"/>
    </row>
    <row r="289" spans="1:5" ht="12.75">
      <c r="A289" s="22"/>
      <c r="E289" s="21"/>
    </row>
    <row r="290" spans="1:5" ht="12.75">
      <c r="A290" s="22"/>
      <c r="B290" s="40" t="s">
        <v>155</v>
      </c>
      <c r="E290" s="21"/>
    </row>
    <row r="291" spans="1:5" ht="12.75">
      <c r="A291" s="22" t="s">
        <v>4</v>
      </c>
      <c r="B291" s="6" t="s">
        <v>151</v>
      </c>
      <c r="E291" s="3"/>
    </row>
    <row r="292" spans="1:5" ht="12.75">
      <c r="A292" s="22" t="s">
        <v>5</v>
      </c>
      <c r="B292" s="6" t="s">
        <v>152</v>
      </c>
      <c r="E292" s="3"/>
    </row>
    <row r="293" spans="1:5" ht="12.75">
      <c r="A293" s="22" t="s">
        <v>6</v>
      </c>
      <c r="B293" s="6" t="s">
        <v>153</v>
      </c>
      <c r="E293" s="3"/>
    </row>
    <row r="294" spans="1:5" ht="12.75">
      <c r="A294" s="22" t="s">
        <v>7</v>
      </c>
      <c r="B294" s="6" t="s">
        <v>154</v>
      </c>
      <c r="E294" s="3"/>
    </row>
    <row r="295" spans="1:5" ht="12.75">
      <c r="A295" s="22"/>
      <c r="E295" s="21"/>
    </row>
    <row r="296" spans="1:5" ht="12.75">
      <c r="A296" s="22"/>
      <c r="B296" s="40" t="s">
        <v>156</v>
      </c>
      <c r="E296" s="21"/>
    </row>
    <row r="297" spans="1:5" ht="12.75">
      <c r="A297" s="22" t="s">
        <v>4</v>
      </c>
      <c r="B297" s="6" t="s">
        <v>151</v>
      </c>
      <c r="E297" s="3"/>
    </row>
    <row r="298" spans="1:5" ht="12.75">
      <c r="A298" s="22" t="s">
        <v>5</v>
      </c>
      <c r="B298" s="6" t="s">
        <v>152</v>
      </c>
      <c r="E298" s="3"/>
    </row>
    <row r="299" spans="1:5" ht="12.75">
      <c r="A299" s="22" t="s">
        <v>6</v>
      </c>
      <c r="B299" s="6" t="s">
        <v>184</v>
      </c>
      <c r="E299" s="3"/>
    </row>
    <row r="300" spans="1:5" ht="12.75">
      <c r="A300" s="22" t="s">
        <v>7</v>
      </c>
      <c r="B300" s="6" t="s">
        <v>185</v>
      </c>
      <c r="E300" s="3"/>
    </row>
    <row r="301" ht="12.75">
      <c r="A301" s="22"/>
    </row>
    <row r="302" spans="1:4" ht="12.75">
      <c r="A302" s="22" t="s">
        <v>8</v>
      </c>
      <c r="B302" s="6" t="s">
        <v>157</v>
      </c>
      <c r="D302" s="57">
        <f>IF(E287+E288+E293+E294+E299+E300=0,1,IF(((E285+E286+E291+E292+E297+E298)/(E287+E288+E293+E294+E299+E300))&lt;0.5,0.5,IF((E285+E286+E291+E292+E297+E298)/(E287+E288+E293+E294+E299+E300)&gt;1,1,ROUND((E285+E286+E291+E292+E297+E298)/(E287+E288+E293+E294+E299+E300),4))))</f>
        <v>1</v>
      </c>
    </row>
    <row r="303" spans="3:4" ht="12.75">
      <c r="C303" s="58" t="s">
        <v>160</v>
      </c>
      <c r="D303" s="59">
        <v>0.5</v>
      </c>
    </row>
    <row r="304" ht="13.5" thickBot="1"/>
    <row r="305" spans="1:5" ht="13.5" thickBot="1">
      <c r="A305" s="39" t="s">
        <v>10</v>
      </c>
      <c r="B305" s="40" t="s">
        <v>159</v>
      </c>
      <c r="E305" s="60">
        <f>E279*D302</f>
        <v>0</v>
      </c>
    </row>
    <row r="306" spans="1:5" ht="12.75">
      <c r="A306" s="39"/>
      <c r="B306" s="40"/>
      <c r="E306" s="41"/>
    </row>
    <row r="307" spans="1:5" ht="12.75">
      <c r="A307" s="68"/>
      <c r="C307" s="69"/>
      <c r="D307" s="69"/>
      <c r="E307" s="31"/>
    </row>
    <row r="308" ht="12.75">
      <c r="B308" s="155" t="s">
        <v>186</v>
      </c>
    </row>
    <row r="309" spans="1:5" ht="12.75">
      <c r="A309" s="61"/>
      <c r="B309" s="62"/>
      <c r="C309" s="62"/>
      <c r="D309" s="62"/>
      <c r="E309" s="63"/>
    </row>
    <row r="310" ht="13.5" thickBot="1">
      <c r="A310" s="19">
        <f>A25</f>
        <v>0</v>
      </c>
    </row>
    <row r="311" ht="16.5" customHeight="1" thickBot="1">
      <c r="E311" s="143" t="s">
        <v>74</v>
      </c>
    </row>
    <row r="312" spans="2:5" ht="14.25" customHeight="1">
      <c r="B312" s="70"/>
      <c r="E312" s="71"/>
    </row>
    <row r="313" ht="12.75">
      <c r="B313" s="40" t="s">
        <v>162</v>
      </c>
    </row>
    <row r="314" ht="12.75">
      <c r="B314" s="40" t="s">
        <v>163</v>
      </c>
    </row>
    <row r="315" ht="12.75">
      <c r="B315" s="40"/>
    </row>
    <row r="316" ht="12.75">
      <c r="B316" s="40"/>
    </row>
    <row r="317" spans="1:2" ht="12.75">
      <c r="A317" s="19" t="s">
        <v>1</v>
      </c>
      <c r="B317" s="6" t="s">
        <v>187</v>
      </c>
    </row>
    <row r="318" ht="12.75">
      <c r="B318" s="6" t="s">
        <v>188</v>
      </c>
    </row>
    <row r="320" spans="1:5" ht="12.75">
      <c r="A320" s="22" t="s">
        <v>4</v>
      </c>
      <c r="B320" s="6" t="s">
        <v>166</v>
      </c>
      <c r="E320" s="3"/>
    </row>
    <row r="321" spans="1:5" ht="12.75">
      <c r="A321" s="22" t="s">
        <v>5</v>
      </c>
      <c r="B321" s="6" t="s">
        <v>167</v>
      </c>
      <c r="E321" s="3"/>
    </row>
    <row r="322" spans="1:5" ht="12.75">
      <c r="A322" s="22" t="s">
        <v>6</v>
      </c>
      <c r="B322" s="6" t="s">
        <v>168</v>
      </c>
      <c r="E322" s="3"/>
    </row>
    <row r="323" ht="12.75">
      <c r="E323" s="51"/>
    </row>
    <row r="324" spans="2:5" ht="12.75">
      <c r="B324" s="40" t="s">
        <v>27</v>
      </c>
      <c r="C324" s="40"/>
      <c r="D324" s="40"/>
      <c r="E324" s="56">
        <f>SUM(E320:E322)</f>
        <v>0</v>
      </c>
    </row>
    <row r="325" ht="12.75">
      <c r="E325" s="9"/>
    </row>
    <row r="326" spans="1:5" ht="12.75">
      <c r="A326" s="19" t="s">
        <v>2</v>
      </c>
      <c r="B326" s="6" t="s">
        <v>169</v>
      </c>
      <c r="E326" s="9"/>
    </row>
    <row r="327" spans="2:5" ht="12.75">
      <c r="B327" s="6" t="s">
        <v>170</v>
      </c>
      <c r="E327" s="3"/>
    </row>
    <row r="328" ht="12.75">
      <c r="E328" s="9"/>
    </row>
    <row r="329" spans="1:5" ht="12.75">
      <c r="A329" s="19" t="s">
        <v>3</v>
      </c>
      <c r="B329" s="6" t="s">
        <v>169</v>
      </c>
      <c r="E329" s="9"/>
    </row>
    <row r="330" spans="2:5" ht="12.75">
      <c r="B330" s="6" t="s">
        <v>171</v>
      </c>
      <c r="E330" s="3"/>
    </row>
    <row r="331" ht="12.75">
      <c r="E331" s="9"/>
    </row>
    <row r="332" spans="1:2" ht="12.75">
      <c r="A332" s="19" t="s">
        <v>10</v>
      </c>
      <c r="B332" s="6" t="s">
        <v>172</v>
      </c>
    </row>
    <row r="333" spans="2:5" ht="12.75">
      <c r="B333" s="6" t="s">
        <v>28</v>
      </c>
      <c r="E333" s="64">
        <f>E324+E327-E330</f>
        <v>0</v>
      </c>
    </row>
    <row r="335" spans="1:5" ht="12.75">
      <c r="A335" s="19" t="s">
        <v>11</v>
      </c>
      <c r="B335" s="6" t="s">
        <v>173</v>
      </c>
      <c r="E335" s="64">
        <f>E333/3</f>
        <v>0</v>
      </c>
    </row>
    <row r="337" spans="1:2" ht="12.75">
      <c r="A337" s="19" t="s">
        <v>12</v>
      </c>
      <c r="B337" s="6" t="s">
        <v>174</v>
      </c>
    </row>
    <row r="339" spans="1:5" ht="12.75">
      <c r="A339" s="22" t="s">
        <v>4</v>
      </c>
      <c r="B339" s="6" t="s">
        <v>146</v>
      </c>
      <c r="C339" s="5">
        <f>IF(E335&lt;56000000,E335,56000000)</f>
        <v>0</v>
      </c>
      <c r="D339" s="6" t="s">
        <v>33</v>
      </c>
      <c r="E339" s="65">
        <f>(C339*0.26)/3</f>
        <v>0</v>
      </c>
    </row>
    <row r="340" spans="1:5" ht="12.75">
      <c r="A340" s="22" t="s">
        <v>5</v>
      </c>
      <c r="B340" s="6" t="s">
        <v>147</v>
      </c>
      <c r="C340" s="5">
        <f>E335-C339</f>
        <v>0</v>
      </c>
      <c r="D340" s="6" t="s">
        <v>34</v>
      </c>
      <c r="E340" s="65">
        <f>(C340*0.23)/3</f>
        <v>0</v>
      </c>
    </row>
    <row r="341" spans="1:5" ht="12.75">
      <c r="A341" s="55" t="s">
        <v>6</v>
      </c>
      <c r="B341" s="40" t="s">
        <v>26</v>
      </c>
      <c r="E341" s="64">
        <f>SUM(E339:E340)</f>
        <v>0</v>
      </c>
    </row>
    <row r="343" ht="13.5" thickBot="1"/>
    <row r="344" spans="1:5" ht="13.5" thickBot="1">
      <c r="A344" s="39" t="s">
        <v>13</v>
      </c>
      <c r="B344" s="40" t="s">
        <v>175</v>
      </c>
      <c r="E344" s="60">
        <f>E341*D302</f>
        <v>0</v>
      </c>
    </row>
    <row r="345" spans="1:4" ht="15">
      <c r="A345" s="18"/>
      <c r="B345" s="26"/>
      <c r="C345" s="36"/>
      <c r="D345" s="36"/>
    </row>
    <row r="346" spans="1:2" ht="12.75">
      <c r="A346" s="39" t="s">
        <v>14</v>
      </c>
      <c r="B346" s="40" t="s">
        <v>189</v>
      </c>
    </row>
    <row r="347" spans="1:5" ht="12.75">
      <c r="A347" s="39"/>
      <c r="B347" s="26" t="s">
        <v>177</v>
      </c>
      <c r="E347" s="64">
        <f>IF(E305&gt;E344,E305,E344)</f>
        <v>0</v>
      </c>
    </row>
    <row r="349" spans="1:5" ht="12.75">
      <c r="A349" s="19" t="s">
        <v>15</v>
      </c>
      <c r="B349" s="6" t="s">
        <v>178</v>
      </c>
      <c r="E349" s="3"/>
    </row>
    <row r="350" spans="2:5" ht="13.5">
      <c r="B350" s="66">
        <f>IF(E347&lt;E349,"Veuillez remplir la tabelle 'Annexe', voir art. 30 OS","")</f>
      </c>
      <c r="E350" s="21"/>
    </row>
    <row r="351" ht="12.75">
      <c r="E351" s="21"/>
    </row>
    <row r="352" spans="1:5" ht="12.75">
      <c r="A352" s="19" t="s">
        <v>16</v>
      </c>
      <c r="B352" s="6" t="s">
        <v>191</v>
      </c>
      <c r="E352" s="67">
        <f>IF(E349&lt;E347,"",Annexe!C30)</f>
        <v>0</v>
      </c>
    </row>
    <row r="354" spans="1:5" ht="12.75">
      <c r="A354" s="19" t="s">
        <v>17</v>
      </c>
      <c r="B354" s="6" t="s">
        <v>190</v>
      </c>
      <c r="E354" s="65">
        <f>IF(E349&lt;E347,"",E349*E352)</f>
        <v>0</v>
      </c>
    </row>
    <row r="356" spans="1:4" ht="15.75" thickBot="1">
      <c r="A356" s="32" t="s">
        <v>18</v>
      </c>
      <c r="B356" s="33" t="s">
        <v>141</v>
      </c>
      <c r="C356" s="33"/>
      <c r="D356" s="33"/>
    </row>
    <row r="357" spans="2:5" ht="15.75" thickBot="1">
      <c r="B357" s="33" t="s">
        <v>180</v>
      </c>
      <c r="E357" s="35">
        <f>IF(E347&gt;E349,E347,IF(E347&gt;E354,E347,E354))</f>
        <v>0</v>
      </c>
    </row>
    <row r="358" spans="1:5" ht="12.75">
      <c r="A358" s="68"/>
      <c r="B358" s="69"/>
      <c r="C358" s="69"/>
      <c r="D358" s="69"/>
      <c r="E358" s="31"/>
    </row>
    <row r="359" spans="1:5" ht="12.75">
      <c r="A359" s="68"/>
      <c r="B359" s="69"/>
      <c r="C359" s="69"/>
      <c r="D359" s="69"/>
      <c r="E359" s="31"/>
    </row>
    <row r="360" spans="1:5" ht="12.75">
      <c r="A360" s="68"/>
      <c r="B360" s="69"/>
      <c r="C360" s="69"/>
      <c r="D360" s="69"/>
      <c r="E360" s="31"/>
    </row>
    <row r="361" spans="1:5" ht="12.75">
      <c r="A361" s="68"/>
      <c r="B361" s="69"/>
      <c r="C361" s="69"/>
      <c r="D361" s="69"/>
      <c r="E361" s="31"/>
    </row>
    <row r="362" spans="1:5" ht="12.75">
      <c r="A362" s="68"/>
      <c r="B362" s="69"/>
      <c r="C362" s="69"/>
      <c r="D362" s="69"/>
      <c r="E362" s="31"/>
    </row>
    <row r="363" spans="1:5" ht="12.75">
      <c r="A363" s="68"/>
      <c r="B363" s="69"/>
      <c r="C363" s="69"/>
      <c r="D363" s="69"/>
      <c r="E363" s="31"/>
    </row>
    <row r="364" spans="1:5" ht="12.75">
      <c r="A364" s="68"/>
      <c r="B364" s="69"/>
      <c r="C364" s="69"/>
      <c r="D364" s="69"/>
      <c r="E364" s="31"/>
    </row>
    <row r="365" spans="1:5" ht="12.75">
      <c r="A365" s="68"/>
      <c r="B365" s="69"/>
      <c r="C365" s="69"/>
      <c r="D365" s="69"/>
      <c r="E365" s="31"/>
    </row>
    <row r="366" spans="1:5" ht="12.75">
      <c r="A366" s="61"/>
      <c r="B366" s="62"/>
      <c r="C366" s="62"/>
      <c r="D366" s="62"/>
      <c r="E366" s="63"/>
    </row>
    <row r="367" spans="1:5" ht="13.5" thickBot="1">
      <c r="A367" s="19">
        <f>A25</f>
        <v>0</v>
      </c>
      <c r="B367" s="69"/>
      <c r="C367" s="69"/>
      <c r="D367" s="69"/>
      <c r="E367" s="31"/>
    </row>
    <row r="368" ht="18" thickBot="1">
      <c r="E368" s="143" t="s">
        <v>75</v>
      </c>
    </row>
    <row r="369" spans="1:2" ht="15">
      <c r="A369" s="20" t="s">
        <v>35</v>
      </c>
      <c r="B369" s="36" t="s">
        <v>192</v>
      </c>
    </row>
    <row r="371" spans="1:2" ht="12.75">
      <c r="A371" s="39"/>
      <c r="B371" s="40" t="s">
        <v>193</v>
      </c>
    </row>
    <row r="372" ht="12.75">
      <c r="B372" s="40"/>
    </row>
    <row r="373" spans="2:5" ht="12.75">
      <c r="B373" s="6" t="s">
        <v>314</v>
      </c>
      <c r="E373" s="65">
        <f>E251</f>
        <v>0</v>
      </c>
    </row>
    <row r="374" spans="2:5" ht="12.75">
      <c r="B374" s="6" t="s">
        <v>315</v>
      </c>
      <c r="E374" s="31"/>
    </row>
    <row r="375" spans="2:5" ht="12.75">
      <c r="B375" s="6" t="s">
        <v>329</v>
      </c>
      <c r="E375" s="31"/>
    </row>
    <row r="376" spans="1:5" ht="12.75">
      <c r="A376" s="68"/>
      <c r="C376" s="69"/>
      <c r="D376" s="69"/>
      <c r="E376" s="31"/>
    </row>
    <row r="377" spans="2:5" ht="12.75">
      <c r="B377" s="6" t="s">
        <v>316</v>
      </c>
      <c r="E377" s="65">
        <f>E357</f>
        <v>0</v>
      </c>
    </row>
    <row r="378" spans="2:5" ht="12.75">
      <c r="B378" s="6" t="s">
        <v>325</v>
      </c>
      <c r="E378" s="31"/>
    </row>
    <row r="379" ht="12.75">
      <c r="E379" s="6"/>
    </row>
    <row r="380" spans="2:5" ht="12.75">
      <c r="B380" s="6" t="s">
        <v>322</v>
      </c>
      <c r="E380" s="65">
        <f>'EL07G'!D30</f>
        <v>0</v>
      </c>
    </row>
    <row r="381" ht="12.75">
      <c r="E381" s="142"/>
    </row>
    <row r="382" spans="2:5" ht="12.75">
      <c r="B382" s="6" t="s">
        <v>309</v>
      </c>
      <c r="E382" s="65">
        <f>'EL07H'!F30</f>
        <v>0</v>
      </c>
    </row>
    <row r="383" ht="12.75">
      <c r="E383" s="142"/>
    </row>
    <row r="384" spans="2:5" ht="12.75">
      <c r="B384" s="6" t="s">
        <v>323</v>
      </c>
      <c r="E384" s="65">
        <f>'EL07I'!D35</f>
        <v>0</v>
      </c>
    </row>
    <row r="385" ht="12.75">
      <c r="E385" s="31"/>
    </row>
    <row r="386" spans="2:5" ht="12.75">
      <c r="B386" s="40" t="s">
        <v>273</v>
      </c>
      <c r="C386" s="40"/>
      <c r="D386" s="40"/>
      <c r="E386" s="64">
        <f>E373+E377+E380+E382+E384</f>
        <v>0</v>
      </c>
    </row>
    <row r="387" ht="12.75">
      <c r="E387" s="31"/>
    </row>
    <row r="388" spans="2:5" ht="12.75">
      <c r="B388" s="6" t="s">
        <v>274</v>
      </c>
      <c r="E388" s="65">
        <f>E105</f>
        <v>0</v>
      </c>
    </row>
    <row r="389" ht="12.75">
      <c r="E389" s="31"/>
    </row>
    <row r="390" spans="2:5" ht="12.75">
      <c r="B390" s="6" t="s">
        <v>275</v>
      </c>
      <c r="E390" s="64">
        <f>E388-E386</f>
        <v>0</v>
      </c>
    </row>
    <row r="392" spans="1:5" ht="13.5" thickBot="1">
      <c r="A392" s="39"/>
      <c r="E392" s="6"/>
    </row>
    <row r="393" spans="1:5" ht="14.25" thickBot="1">
      <c r="A393" s="39"/>
      <c r="B393" s="40" t="s">
        <v>276</v>
      </c>
      <c r="E393" s="72">
        <f>IF(E386=0,0,(E388/E386)*100)</f>
        <v>0</v>
      </c>
    </row>
    <row r="395" spans="4:5" ht="15">
      <c r="D395" s="186"/>
      <c r="E395" s="187"/>
    </row>
    <row r="397" spans="1:5" ht="12.75">
      <c r="A397" s="117"/>
      <c r="B397" s="100"/>
      <c r="C397" s="69"/>
      <c r="D397" s="69"/>
      <c r="E397" s="31"/>
    </row>
    <row r="398" spans="1:2" ht="12.75">
      <c r="A398" s="68"/>
      <c r="B398" s="175" t="s">
        <v>299</v>
      </c>
    </row>
    <row r="399" ht="12.75">
      <c r="A399" s="68"/>
    </row>
    <row r="400" spans="1:2" ht="12.75">
      <c r="A400" s="68"/>
      <c r="B400" s="6" t="s">
        <v>300</v>
      </c>
    </row>
    <row r="401" ht="12.75">
      <c r="A401" s="68"/>
    </row>
    <row r="402" spans="1:2" ht="12.75">
      <c r="A402" s="68"/>
      <c r="B402" s="74"/>
    </row>
    <row r="403" ht="12.75">
      <c r="A403" s="68"/>
    </row>
    <row r="404" ht="12.75">
      <c r="A404" s="68"/>
    </row>
    <row r="405" ht="12.75">
      <c r="B405" s="6" t="s">
        <v>301</v>
      </c>
    </row>
    <row r="408" spans="2:5" ht="12.75">
      <c r="B408" s="89" t="s">
        <v>38</v>
      </c>
      <c r="C408" s="25"/>
      <c r="D408" s="25" t="s">
        <v>38</v>
      </c>
      <c r="E408" s="25"/>
    </row>
    <row r="410" ht="12.75">
      <c r="B410" s="6" t="s">
        <v>302</v>
      </c>
    </row>
    <row r="411" spans="2:5" ht="12.75">
      <c r="B411" s="74"/>
      <c r="D411" s="198"/>
      <c r="E411" s="198"/>
    </row>
    <row r="413" ht="12.75">
      <c r="B413" s="6" t="s">
        <v>303</v>
      </c>
    </row>
    <row r="414" spans="2:5" ht="12.75">
      <c r="B414" s="74"/>
      <c r="D414" s="198"/>
      <c r="E414" s="198"/>
    </row>
    <row r="415" spans="3:5" ht="12.75">
      <c r="C415" s="188"/>
      <c r="D415" s="188"/>
      <c r="E415" s="188"/>
    </row>
  </sheetData>
  <sheetProtection password="CA77" sheet="1" objects="1" scenarios="1"/>
  <mergeCells count="17">
    <mergeCell ref="A22:E22"/>
    <mergeCell ref="A25:E25"/>
    <mergeCell ref="A43:E43"/>
    <mergeCell ref="A9:E9"/>
    <mergeCell ref="A11:E11"/>
    <mergeCell ref="A14:E14"/>
    <mergeCell ref="A16:E16"/>
    <mergeCell ref="A46:E46"/>
    <mergeCell ref="A48:E48"/>
    <mergeCell ref="D395:E395"/>
    <mergeCell ref="C415:E415"/>
    <mergeCell ref="B126:E126"/>
    <mergeCell ref="B127:E127"/>
    <mergeCell ref="B128:E128"/>
    <mergeCell ref="B129:E129"/>
    <mergeCell ref="D411:E411"/>
    <mergeCell ref="D414:E414"/>
  </mergeCells>
  <conditionalFormatting sqref="E246 E352">
    <cfRule type="expression" priority="1" dxfId="0" stopIfTrue="1">
      <formula>IF(E243&lt;E241,1,0)</formula>
    </cfRule>
  </conditionalFormatting>
  <conditionalFormatting sqref="E248 E354">
    <cfRule type="expression" priority="2" dxfId="0" stopIfTrue="1">
      <formula>IF(E243&lt;E241,1,0)</formula>
    </cfRule>
  </conditionalFormatting>
  <conditionalFormatting sqref="C140 E168 E285:E288 E291:E294 E297:E300 E320:E322 E327 E330 E349 E181:E184 E187:E190 E214:E216 E221 E224 E243 E193:E196 E272 E97 E100:E103 E59:E65 E91 E85:E86 E79 E71 E76 E82 E67 A25:E25 E53:E54 E56 C123 B402 B411 D411 B414 D414">
    <cfRule type="cellIs" priority="3" dxfId="1" operator="equal" stopIfTrue="1">
      <formula>0</formula>
    </cfRule>
  </conditionalFormatting>
  <conditionalFormatting sqref="A16:E16">
    <cfRule type="cellIs" priority="4" dxfId="1" operator="equal" stopIfTrue="1">
      <formula>0</formula>
    </cfRule>
  </conditionalFormatting>
  <printOptions/>
  <pageMargins left="0.3937007874015748" right="0.3937007874015748" top="0.3937007874015748" bottom="0.51" header="0.5118110236220472" footer="0.33"/>
  <pageSetup horizontalDpi="1200" verticalDpi="1200" orientation="portrait" paperSize="9" r:id="rId2"/>
  <headerFooter alignWithMargins="0">
    <oddFooter>&amp;L&amp;"Arial,Fett"&amp;8Version 12.2007&amp;C&amp;"Arial,Fett"&amp;8&amp;F&amp;R&amp;"Arial,Fett"&amp;8&amp;A</oddFooter>
  </headerFooter>
  <rowBreaks count="7" manualBreakCount="7">
    <brk id="48" max="255" man="1"/>
    <brk id="105" max="255" man="1"/>
    <brk id="156" max="255" man="1"/>
    <brk id="205" max="255" man="1"/>
    <brk id="260" max="255" man="1"/>
    <brk id="309" max="255" man="1"/>
    <brk id="3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C389" sqref="C389"/>
    </sheetView>
  </sheetViews>
  <sheetFormatPr defaultColWidth="11.421875" defaultRowHeight="12.75"/>
  <cols>
    <col min="1" max="1" width="5.7109375" style="6" customWidth="1"/>
    <col min="2" max="2" width="35.57421875" style="6" customWidth="1"/>
    <col min="3" max="3" width="17.28125" style="6" customWidth="1"/>
    <col min="4" max="4" width="15.421875" style="6" customWidth="1"/>
    <col min="5" max="5" width="15.421875" style="6" bestFit="1" customWidth="1"/>
    <col min="6" max="6" width="16.57421875" style="6" customWidth="1"/>
    <col min="7" max="7" width="11.421875" style="6" customWidth="1"/>
    <col min="8" max="8" width="13.8515625" style="6" customWidth="1"/>
    <col min="9" max="16384" width="11.421875" style="6" customWidth="1"/>
  </cols>
  <sheetData>
    <row r="1" ht="13.5" thickBot="1">
      <c r="A1" s="18">
        <f>'EL07A-E + EL07J'!A49</f>
        <v>0</v>
      </c>
    </row>
    <row r="2" spans="2:8" ht="23.25" thickBot="1">
      <c r="B2" s="75"/>
      <c r="H2" s="153" t="s">
        <v>76</v>
      </c>
    </row>
    <row r="3" ht="15">
      <c r="B3" s="70" t="s">
        <v>310</v>
      </c>
    </row>
    <row r="4" ht="15">
      <c r="B4" s="70"/>
    </row>
    <row r="5" ht="13.5">
      <c r="B5" s="53"/>
    </row>
    <row r="6" ht="13.5">
      <c r="B6" s="76" t="s">
        <v>194</v>
      </c>
    </row>
    <row r="7" ht="13.5">
      <c r="B7" s="53"/>
    </row>
    <row r="9" ht="12.75">
      <c r="B9" s="40" t="s">
        <v>195</v>
      </c>
    </row>
    <row r="11" spans="2:7" ht="31.5" customHeight="1">
      <c r="B11" s="40" t="s">
        <v>197</v>
      </c>
      <c r="C11" s="77" t="s">
        <v>198</v>
      </c>
      <c r="D11" s="77" t="s">
        <v>199</v>
      </c>
      <c r="E11" s="77" t="s">
        <v>200</v>
      </c>
      <c r="F11" s="77" t="s">
        <v>201</v>
      </c>
      <c r="G11" s="78" t="s">
        <v>202</v>
      </c>
    </row>
    <row r="12" spans="2:7" ht="11.25" customHeight="1">
      <c r="B12" s="40" t="s">
        <v>39</v>
      </c>
      <c r="C12" s="77" t="s">
        <v>40</v>
      </c>
      <c r="D12" s="77" t="s">
        <v>41</v>
      </c>
      <c r="E12" s="77" t="s">
        <v>42</v>
      </c>
      <c r="F12" s="77" t="s">
        <v>43</v>
      </c>
      <c r="G12" s="78" t="s">
        <v>67</v>
      </c>
    </row>
    <row r="14" spans="1:6" ht="12.75">
      <c r="A14" s="22" t="s">
        <v>1</v>
      </c>
      <c r="B14" s="6" t="s">
        <v>203</v>
      </c>
      <c r="C14" s="109"/>
      <c r="D14" s="109"/>
      <c r="E14" s="137">
        <f>C14+D14</f>
        <v>0</v>
      </c>
      <c r="F14" s="109"/>
    </row>
    <row r="15" spans="1:6" ht="12.75">
      <c r="A15" s="22"/>
      <c r="C15" s="110"/>
      <c r="D15" s="110"/>
      <c r="E15" s="79"/>
      <c r="F15" s="110"/>
    </row>
    <row r="16" spans="1:6" ht="12.75">
      <c r="A16" s="22" t="s">
        <v>2</v>
      </c>
      <c r="B16" s="6" t="s">
        <v>204</v>
      </c>
      <c r="C16" s="109"/>
      <c r="D16" s="109"/>
      <c r="E16" s="137">
        <f>C16+D16</f>
        <v>0</v>
      </c>
      <c r="F16" s="109"/>
    </row>
    <row r="17" spans="1:6" ht="12.75">
      <c r="A17" s="22"/>
      <c r="C17" s="8"/>
      <c r="D17" s="8"/>
      <c r="E17" s="8"/>
      <c r="F17" s="8"/>
    </row>
    <row r="18" spans="1:6" ht="12.75">
      <c r="A18" s="22" t="s">
        <v>3</v>
      </c>
      <c r="B18" s="6" t="s">
        <v>205</v>
      </c>
      <c r="C18" s="161"/>
      <c r="D18" s="161"/>
      <c r="E18" s="137">
        <f>C18+D18</f>
        <v>0</v>
      </c>
      <c r="F18" s="161"/>
    </row>
    <row r="19" ht="12.75">
      <c r="G19" s="80"/>
    </row>
    <row r="20" spans="1:7" ht="12.75">
      <c r="A20" s="134" t="s">
        <v>11</v>
      </c>
      <c r="B20" s="6" t="s">
        <v>206</v>
      </c>
      <c r="G20" s="80"/>
    </row>
    <row r="21" spans="1:8" ht="12.75">
      <c r="A21" s="58"/>
      <c r="B21" s="6" t="s">
        <v>207</v>
      </c>
      <c r="C21" s="81">
        <f>C14+C16+C18</f>
        <v>0</v>
      </c>
      <c r="D21" s="81">
        <f>D14+D16+D18</f>
        <v>0</v>
      </c>
      <c r="E21" s="81">
        <f>E14+E16+E18</f>
        <v>0</v>
      </c>
      <c r="F21" s="81">
        <f>F14+F16+F18</f>
        <v>0</v>
      </c>
      <c r="G21" s="82">
        <f>IF(E21=0,1,IF((F21/E21)&lt;0.85,0.85,ROUND(F21/E21,4)))</f>
        <v>1</v>
      </c>
      <c r="H21" s="58" t="s">
        <v>44</v>
      </c>
    </row>
    <row r="22" spans="1:8" ht="12.75">
      <c r="A22" s="138"/>
      <c r="B22" s="139"/>
      <c r="C22" s="69"/>
      <c r="D22" s="69"/>
      <c r="E22" s="69"/>
      <c r="F22" s="69"/>
      <c r="G22" s="140"/>
      <c r="H22" s="69"/>
    </row>
    <row r="23" spans="1:8" ht="12.75">
      <c r="A23" s="141"/>
      <c r="B23" s="69"/>
      <c r="C23" s="136"/>
      <c r="D23" s="136"/>
      <c r="E23" s="136"/>
      <c r="F23" s="136"/>
      <c r="G23" s="92"/>
      <c r="H23" s="141"/>
    </row>
    <row r="25" ht="12.75">
      <c r="B25" s="40" t="s">
        <v>208</v>
      </c>
    </row>
    <row r="27" spans="2:3" ht="12.75">
      <c r="B27" s="19" t="s">
        <v>209</v>
      </c>
      <c r="C27" s="83">
        <f>(E21*G21)*0.04</f>
        <v>0</v>
      </c>
    </row>
  </sheetData>
  <sheetProtection password="CA77" sheet="1" objects="1" scenarios="1"/>
  <conditionalFormatting sqref="F14 C16:D16 F16 C14:D14 C18:D18 F18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&amp;L&amp;"Arial,Fett"&amp;8Version 12.2007&amp;R&amp;"Arial,Fett"&amp;8&amp;A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showGridLines="0" workbookViewId="0" topLeftCell="A1">
      <selection activeCell="C389" sqref="C389"/>
    </sheetView>
  </sheetViews>
  <sheetFormatPr defaultColWidth="11.421875" defaultRowHeight="12.75"/>
  <cols>
    <col min="1" max="1" width="3.57421875" style="6" customWidth="1"/>
    <col min="2" max="2" width="41.28125" style="6" customWidth="1"/>
    <col min="3" max="3" width="20.00390625" style="6" customWidth="1"/>
    <col min="4" max="4" width="19.7109375" style="6" customWidth="1"/>
    <col min="5" max="5" width="9.57421875" style="6" customWidth="1"/>
    <col min="6" max="6" width="16.140625" style="6" customWidth="1"/>
    <col min="7" max="16384" width="11.421875" style="6" customWidth="1"/>
  </cols>
  <sheetData>
    <row r="1" spans="1:3" ht="13.5" thickBot="1">
      <c r="A1" s="84">
        <f>'EL07F'!A1</f>
        <v>0</v>
      </c>
      <c r="C1" s="73"/>
    </row>
    <row r="2" spans="2:7" ht="23.25" thickBot="1">
      <c r="B2" s="75"/>
      <c r="G2" s="153" t="s">
        <v>297</v>
      </c>
    </row>
    <row r="3" ht="15">
      <c r="B3" s="70" t="s">
        <v>196</v>
      </c>
    </row>
    <row r="4" ht="15">
      <c r="B4" s="70"/>
    </row>
    <row r="5" ht="15">
      <c r="B5" s="70"/>
    </row>
    <row r="6" ht="13.5">
      <c r="B6" s="76" t="s">
        <v>210</v>
      </c>
    </row>
    <row r="8" spans="1:2" ht="12.75">
      <c r="A8" s="85" t="s">
        <v>36</v>
      </c>
      <c r="B8" s="40" t="s">
        <v>211</v>
      </c>
    </row>
    <row r="10" spans="1:4" ht="26.25">
      <c r="A10" s="22"/>
      <c r="B10" s="40" t="s">
        <v>197</v>
      </c>
      <c r="C10" s="77" t="s">
        <v>255</v>
      </c>
      <c r="D10" s="40" t="s">
        <v>212</v>
      </c>
    </row>
    <row r="11" spans="1:4" ht="12.75">
      <c r="A11" s="22"/>
      <c r="B11" s="40" t="s">
        <v>39</v>
      </c>
      <c r="C11" s="40" t="s">
        <v>40</v>
      </c>
      <c r="D11" s="40" t="s">
        <v>41</v>
      </c>
    </row>
    <row r="12" ht="12.75">
      <c r="A12" s="22"/>
    </row>
    <row r="13" spans="1:5" ht="12.75">
      <c r="A13" s="22" t="s">
        <v>1</v>
      </c>
      <c r="B13" t="s">
        <v>219</v>
      </c>
      <c r="C13" s="109"/>
      <c r="D13" s="109"/>
      <c r="E13" s="8"/>
    </row>
    <row r="14" spans="1:5" ht="12.75">
      <c r="A14" s="22"/>
      <c r="B14"/>
      <c r="C14" s="110"/>
      <c r="D14" s="110"/>
      <c r="E14" s="8"/>
    </row>
    <row r="15" spans="1:5" ht="12.75">
      <c r="A15" s="22"/>
      <c r="B15" s="6" t="s">
        <v>213</v>
      </c>
      <c r="C15" s="110"/>
      <c r="D15" s="110"/>
      <c r="E15" s="8"/>
    </row>
    <row r="16" spans="1:5" ht="12.75">
      <c r="A16" s="22"/>
      <c r="C16" s="110"/>
      <c r="D16" s="110"/>
      <c r="E16" s="11" t="s">
        <v>202</v>
      </c>
    </row>
    <row r="17" spans="1:5" ht="12.75">
      <c r="A17" s="22" t="s">
        <v>2</v>
      </c>
      <c r="B17" s="6" t="s">
        <v>214</v>
      </c>
      <c r="C17" s="110"/>
      <c r="D17" s="110"/>
      <c r="E17" s="11" t="s">
        <v>42</v>
      </c>
    </row>
    <row r="18" spans="1:6" ht="12.75">
      <c r="A18" s="22"/>
      <c r="B18" s="6" t="s">
        <v>215</v>
      </c>
      <c r="C18" s="109"/>
      <c r="D18" s="109"/>
      <c r="E18" s="86">
        <f>IF(C18=0,1,IF((D18/C18)&lt;0.5,0.5,ROUND(D18/C18,4)))</f>
        <v>1</v>
      </c>
      <c r="F18" s="58" t="s">
        <v>45</v>
      </c>
    </row>
    <row r="19" spans="1:6" ht="12.75">
      <c r="A19" s="22"/>
      <c r="C19" s="110"/>
      <c r="D19" s="110"/>
      <c r="E19" s="87"/>
      <c r="F19" s="58"/>
    </row>
    <row r="20" spans="1:6" ht="12.75">
      <c r="A20" s="22" t="s">
        <v>3</v>
      </c>
      <c r="B20" s="6" t="s">
        <v>216</v>
      </c>
      <c r="C20" s="110"/>
      <c r="D20" s="110"/>
      <c r="E20" s="87"/>
      <c r="F20" s="58"/>
    </row>
    <row r="21" spans="1:6" ht="12.75">
      <c r="A21" s="22"/>
      <c r="B21" s="6" t="s">
        <v>217</v>
      </c>
      <c r="C21" s="109"/>
      <c r="D21" s="109"/>
      <c r="E21" s="86">
        <f>IF(C21=0,1,IF((D21/C21)&lt;0.5,0.5,ROUND(D21/C21,4)))</f>
        <v>1</v>
      </c>
      <c r="F21" s="58" t="s">
        <v>45</v>
      </c>
    </row>
    <row r="22" spans="1:6" ht="12.75">
      <c r="A22" s="22"/>
      <c r="C22" s="110"/>
      <c r="D22" s="110"/>
      <c r="E22" s="87"/>
      <c r="F22" s="58"/>
    </row>
    <row r="23" spans="1:6" ht="12.75">
      <c r="A23" s="22" t="s">
        <v>10</v>
      </c>
      <c r="B23" s="6" t="s">
        <v>218</v>
      </c>
      <c r="C23" s="109"/>
      <c r="D23" s="109"/>
      <c r="E23" s="86">
        <f>IF(C23=0,1,IF((D23/C23)&lt;0.5,0.5,ROUND(D23/C23,4)))</f>
        <v>1</v>
      </c>
      <c r="F23" s="58" t="s">
        <v>45</v>
      </c>
    </row>
    <row r="24" ht="12.75">
      <c r="A24" s="22"/>
    </row>
    <row r="25" spans="1:2" ht="12.75">
      <c r="A25" s="88" t="s">
        <v>37</v>
      </c>
      <c r="B25" s="40" t="s">
        <v>220</v>
      </c>
    </row>
    <row r="26" ht="12.75">
      <c r="A26" s="22"/>
    </row>
    <row r="27" spans="1:4" ht="12.75">
      <c r="A27" s="22"/>
      <c r="B27" s="6" t="s">
        <v>223</v>
      </c>
      <c r="D27" s="83">
        <f>ROUND((0.001*C18*E18)+(0.0015*C21*E21)+(0.003*C23*E23),0)</f>
        <v>0</v>
      </c>
    </row>
    <row r="28" ht="12.75">
      <c r="A28" s="22"/>
    </row>
    <row r="29" spans="1:6" ht="13.5" thickBot="1">
      <c r="A29" s="88" t="s">
        <v>46</v>
      </c>
      <c r="B29" s="40" t="s">
        <v>221</v>
      </c>
      <c r="F29" s="8"/>
    </row>
    <row r="30" spans="1:7" ht="15.75" thickBot="1">
      <c r="A30" s="163"/>
      <c r="B30" s="69" t="s">
        <v>222</v>
      </c>
      <c r="C30" s="69"/>
      <c r="D30" s="90">
        <f>'EL07F'!C27+'EL07G'!D27</f>
        <v>0</v>
      </c>
      <c r="E30" s="69"/>
      <c r="F30" s="69"/>
      <c r="G30" s="69"/>
    </row>
    <row r="31" ht="12.75">
      <c r="A31" s="91"/>
    </row>
    <row r="32" ht="12.75">
      <c r="A32" s="91"/>
    </row>
    <row r="33" ht="12.75">
      <c r="A33" s="91"/>
    </row>
    <row r="34" ht="12.75">
      <c r="A34" s="91"/>
    </row>
    <row r="35" ht="12.75">
      <c r="A35" s="91"/>
    </row>
    <row r="36" ht="12.75">
      <c r="A36" s="91"/>
    </row>
    <row r="37" ht="12.75">
      <c r="A37" s="91"/>
    </row>
    <row r="38" ht="12.75">
      <c r="A38" s="91"/>
    </row>
    <row r="39" ht="12.75">
      <c r="A39" s="91"/>
    </row>
    <row r="40" ht="12.75">
      <c r="A40" s="91"/>
    </row>
    <row r="41" ht="12.75">
      <c r="A41" s="91"/>
    </row>
    <row r="42" ht="12.75">
      <c r="A42" s="91"/>
    </row>
    <row r="43" ht="12.75">
      <c r="A43" s="91"/>
    </row>
    <row r="44" ht="12.75">
      <c r="A44" s="91"/>
    </row>
    <row r="45" ht="12.75">
      <c r="A45" s="91"/>
    </row>
    <row r="46" ht="12.75">
      <c r="A46" s="91"/>
    </row>
    <row r="47" ht="12.75">
      <c r="A47" s="91"/>
    </row>
    <row r="48" ht="12.75">
      <c r="A48" s="91"/>
    </row>
    <row r="49" ht="12.75">
      <c r="A49" s="91"/>
    </row>
    <row r="50" ht="12.75">
      <c r="A50" s="91"/>
    </row>
    <row r="51" ht="12.75">
      <c r="A51" s="91"/>
    </row>
    <row r="52" ht="12.75">
      <c r="A52" s="91"/>
    </row>
    <row r="53" ht="12.75">
      <c r="A53" s="91"/>
    </row>
    <row r="54" ht="12.75">
      <c r="A54" s="91"/>
    </row>
    <row r="55" ht="12.75">
      <c r="A55" s="91"/>
    </row>
    <row r="56" ht="12.75">
      <c r="A56" s="91"/>
    </row>
    <row r="57" ht="12.75">
      <c r="A57" s="91"/>
    </row>
    <row r="58" ht="12.75">
      <c r="A58" s="91"/>
    </row>
    <row r="59" ht="12.75">
      <c r="A59" s="91"/>
    </row>
  </sheetData>
  <sheetProtection password="CA77" sheet="1" objects="1" scenarios="1"/>
  <conditionalFormatting sqref="C18:D18 C21:D21 C23:D23 C13:D13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scale="96" r:id="rId1"/>
  <headerFooter alignWithMargins="0">
    <oddFooter>&amp;L&amp;"Arial,Fett"&amp;8Version 12.2007&amp;R&amp;"Arial,Fett"&amp;8&amp;A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C389" sqref="C389"/>
    </sheetView>
  </sheetViews>
  <sheetFormatPr defaultColWidth="11.421875" defaultRowHeight="12.75"/>
  <cols>
    <col min="1" max="1" width="4.28125" style="0" customWidth="1"/>
    <col min="2" max="2" width="38.8515625" style="0" customWidth="1"/>
    <col min="3" max="4" width="17.421875" style="0" customWidth="1"/>
    <col min="5" max="5" width="10.7109375" style="0" customWidth="1"/>
    <col min="6" max="6" width="15.140625" style="0" customWidth="1"/>
    <col min="7" max="7" width="17.140625" style="0" customWidth="1"/>
  </cols>
  <sheetData>
    <row r="1" spans="1:7" ht="13.5" thickBot="1">
      <c r="A1" s="84">
        <f>'EL07A-E + EL07J'!A25:E25</f>
        <v>0</v>
      </c>
      <c r="B1" s="6"/>
      <c r="C1" s="6"/>
      <c r="D1" s="6"/>
      <c r="E1" s="6"/>
      <c r="F1" s="6"/>
      <c r="G1" s="6"/>
    </row>
    <row r="2" spans="1:7" ht="18" thickBot="1">
      <c r="A2" s="22"/>
      <c r="B2" s="6"/>
      <c r="C2" s="6"/>
      <c r="D2" s="6"/>
      <c r="E2" s="6"/>
      <c r="F2" s="6"/>
      <c r="G2" s="153" t="s">
        <v>77</v>
      </c>
    </row>
    <row r="3" spans="1:7" ht="15">
      <c r="A3" s="22"/>
      <c r="B3" s="70" t="s">
        <v>317</v>
      </c>
      <c r="C3" s="6"/>
      <c r="D3" s="6"/>
      <c r="E3" s="6"/>
      <c r="F3" s="6"/>
      <c r="G3" s="6"/>
    </row>
    <row r="4" spans="1:7" ht="13.5">
      <c r="A4" s="22"/>
      <c r="B4" s="53"/>
      <c r="C4" s="6"/>
      <c r="D4" s="6"/>
      <c r="E4" s="6"/>
      <c r="F4" s="6"/>
      <c r="G4" s="6"/>
    </row>
    <row r="5" spans="1:7" ht="13.5">
      <c r="A5" s="22"/>
      <c r="B5" s="53"/>
      <c r="C5" s="6"/>
      <c r="D5" s="6"/>
      <c r="E5" s="6"/>
      <c r="F5" s="6"/>
      <c r="G5" s="6"/>
    </row>
    <row r="6" spans="1:7" ht="12.75">
      <c r="A6" s="22"/>
      <c r="B6" s="6"/>
      <c r="C6" s="6"/>
      <c r="D6" s="6"/>
      <c r="E6" s="6"/>
      <c r="F6" s="6"/>
      <c r="G6" s="6"/>
    </row>
    <row r="7" spans="1:7" ht="15">
      <c r="A7" s="22"/>
      <c r="B7" s="40" t="s">
        <v>256</v>
      </c>
      <c r="C7" s="6"/>
      <c r="D7" s="6"/>
      <c r="E7" s="6"/>
      <c r="F7" s="6"/>
      <c r="G7" s="6"/>
    </row>
    <row r="8" spans="1:7" ht="12.75">
      <c r="A8" s="22"/>
      <c r="B8" s="6"/>
      <c r="C8" s="6"/>
      <c r="D8" s="6"/>
      <c r="E8" s="6"/>
      <c r="F8" s="6"/>
      <c r="G8" s="6"/>
    </row>
    <row r="9" spans="1:7" ht="12.75">
      <c r="A9" s="22"/>
      <c r="B9" s="40" t="s">
        <v>257</v>
      </c>
      <c r="C9" s="40" t="s">
        <v>200</v>
      </c>
      <c r="D9" s="40" t="s">
        <v>224</v>
      </c>
      <c r="E9" s="6"/>
      <c r="F9" s="6"/>
      <c r="G9" s="6"/>
    </row>
    <row r="10" spans="1:7" ht="12.75">
      <c r="A10" s="22"/>
      <c r="B10" s="40" t="s">
        <v>39</v>
      </c>
      <c r="C10" s="40" t="s">
        <v>40</v>
      </c>
      <c r="D10" s="40" t="s">
        <v>41</v>
      </c>
      <c r="E10" s="6"/>
      <c r="F10" s="6"/>
      <c r="G10" s="6"/>
    </row>
    <row r="11" spans="1:7" ht="12.75">
      <c r="A11" s="22"/>
      <c r="B11" s="6"/>
      <c r="C11" s="6"/>
      <c r="D11" s="6"/>
      <c r="E11" s="89"/>
      <c r="F11" s="6"/>
      <c r="G11" s="6"/>
    </row>
    <row r="12" spans="1:7" ht="12.75">
      <c r="A12" s="22" t="s">
        <v>1</v>
      </c>
      <c r="B12" s="6" t="s">
        <v>258</v>
      </c>
      <c r="C12" s="6"/>
      <c r="D12" s="6"/>
      <c r="E12" s="89"/>
      <c r="F12" s="6"/>
      <c r="G12" s="6"/>
    </row>
    <row r="13" spans="1:7" ht="12.75">
      <c r="A13" s="6"/>
      <c r="B13" s="6" t="s">
        <v>259</v>
      </c>
      <c r="C13" s="109"/>
      <c r="D13" s="109"/>
      <c r="E13" s="89"/>
      <c r="F13" s="6"/>
      <c r="G13" s="6"/>
    </row>
    <row r="14" spans="1:7" ht="12.75">
      <c r="A14" s="22"/>
      <c r="B14" s="6"/>
      <c r="C14" s="110"/>
      <c r="D14" s="110"/>
      <c r="E14" s="89"/>
      <c r="F14" s="6"/>
      <c r="G14" s="6"/>
    </row>
    <row r="15" spans="1:7" ht="12.75">
      <c r="A15" s="22" t="s">
        <v>2</v>
      </c>
      <c r="B15" s="26" t="s">
        <v>148</v>
      </c>
      <c r="C15" s="110"/>
      <c r="D15" s="110"/>
      <c r="E15" s="89"/>
      <c r="F15" s="6"/>
      <c r="G15" s="6"/>
    </row>
    <row r="16" spans="1:7" ht="12.75">
      <c r="A16" s="22"/>
      <c r="B16" s="6" t="s">
        <v>149</v>
      </c>
      <c r="C16" s="110"/>
      <c r="D16" s="110"/>
      <c r="E16" s="80"/>
      <c r="F16" s="6"/>
      <c r="G16" s="6"/>
    </row>
    <row r="17" spans="1:7" ht="12.75">
      <c r="A17" s="22"/>
      <c r="B17" s="6"/>
      <c r="C17" s="110"/>
      <c r="D17" s="110"/>
      <c r="E17" s="80"/>
      <c r="F17" s="6"/>
      <c r="G17" s="6"/>
    </row>
    <row r="18" spans="1:7" ht="15">
      <c r="A18" s="22"/>
      <c r="B18" s="6" t="s">
        <v>260</v>
      </c>
      <c r="C18" s="109"/>
      <c r="D18" s="109"/>
      <c r="E18" s="80" t="s">
        <v>202</v>
      </c>
      <c r="F18" s="6"/>
      <c r="G18" s="6"/>
    </row>
    <row r="19" spans="1:7" ht="12.75">
      <c r="A19" s="22"/>
      <c r="B19" s="6" t="s">
        <v>261</v>
      </c>
      <c r="C19" s="109"/>
      <c r="D19" s="109"/>
      <c r="E19" s="80" t="s">
        <v>42</v>
      </c>
      <c r="F19" s="6"/>
      <c r="G19" s="6"/>
    </row>
    <row r="20" spans="1:7" ht="12.75">
      <c r="A20" s="22"/>
      <c r="B20" s="6" t="s">
        <v>262</v>
      </c>
      <c r="C20" s="109"/>
      <c r="D20" s="109"/>
      <c r="E20" s="82">
        <f>IF(C18+C19+C20=0,1,IF(((D18+D19+D20)/(C18+C19+C20))&lt;0.5,0.5,ROUND((D18+D19+D20)/(C18+C19+C20),4)))</f>
        <v>1</v>
      </c>
      <c r="F20" s="89" t="s">
        <v>263</v>
      </c>
      <c r="G20" s="6"/>
    </row>
    <row r="21" spans="1:7" ht="12.75">
      <c r="A21" s="22"/>
      <c r="B21" s="6"/>
      <c r="C21" s="6"/>
      <c r="D21" s="6"/>
      <c r="E21" s="6"/>
      <c r="F21" s="6"/>
      <c r="G21" s="6"/>
    </row>
    <row r="22" spans="1:7" ht="12.75">
      <c r="A22" s="22"/>
      <c r="B22" s="6"/>
      <c r="C22" s="40" t="s">
        <v>264</v>
      </c>
      <c r="D22" s="6"/>
      <c r="E22" s="6"/>
      <c r="F22" s="6"/>
      <c r="G22" s="6"/>
    </row>
    <row r="23" spans="1:7" ht="12.75">
      <c r="A23" s="22"/>
      <c r="B23" s="6"/>
      <c r="C23" s="6"/>
      <c r="D23" s="6"/>
      <c r="E23" s="6"/>
      <c r="F23" s="6"/>
      <c r="G23" s="6"/>
    </row>
    <row r="24" spans="1:7" ht="12.75">
      <c r="A24" s="22"/>
      <c r="B24" s="6"/>
      <c r="C24" s="6" t="s">
        <v>265</v>
      </c>
      <c r="D24" s="164">
        <f>IF(C13&lt;80000000,C13,80000000)</f>
        <v>0</v>
      </c>
      <c r="E24" s="6" t="s">
        <v>24</v>
      </c>
      <c r="F24" s="165">
        <f>D24*0.18</f>
        <v>0</v>
      </c>
      <c r="G24" s="6"/>
    </row>
    <row r="25" spans="1:7" ht="12.75">
      <c r="A25" s="22"/>
      <c r="B25" s="6"/>
      <c r="C25" s="6" t="s">
        <v>266</v>
      </c>
      <c r="D25" s="166">
        <f>C13-D24</f>
        <v>0</v>
      </c>
      <c r="E25" s="6" t="s">
        <v>25</v>
      </c>
      <c r="F25" s="165">
        <f>D25*0.16</f>
        <v>0</v>
      </c>
      <c r="G25" s="6"/>
    </row>
    <row r="26" spans="1:7" ht="12.75">
      <c r="A26" s="22"/>
      <c r="B26" s="6"/>
      <c r="C26" s="6" t="s">
        <v>267</v>
      </c>
      <c r="D26" s="6"/>
      <c r="E26" s="6"/>
      <c r="F26" s="83">
        <f>SUM(F24:F25)</f>
        <v>0</v>
      </c>
      <c r="G26" s="6"/>
    </row>
    <row r="27" spans="1:7" ht="12.75">
      <c r="A27" s="22"/>
      <c r="B27" s="6"/>
      <c r="C27" s="6"/>
      <c r="D27" s="6"/>
      <c r="E27" s="6"/>
      <c r="F27" s="6"/>
      <c r="G27" s="6"/>
    </row>
    <row r="28" spans="1:7" ht="12.75">
      <c r="A28" s="22"/>
      <c r="B28" s="6"/>
      <c r="C28" s="40" t="s">
        <v>268</v>
      </c>
      <c r="D28" s="6"/>
      <c r="E28" s="6"/>
      <c r="F28" s="6"/>
      <c r="G28" s="6"/>
    </row>
    <row r="29" spans="1:7" ht="13.5" thickBot="1">
      <c r="A29" s="22"/>
      <c r="B29" s="6"/>
      <c r="C29" s="6"/>
      <c r="D29" s="6"/>
      <c r="E29" s="6"/>
      <c r="F29" s="6"/>
      <c r="G29" s="6"/>
    </row>
    <row r="30" spans="1:7" ht="15.75" thickBot="1">
      <c r="A30" s="22"/>
      <c r="B30" s="6"/>
      <c r="C30" s="6"/>
      <c r="D30" s="6" t="s">
        <v>269</v>
      </c>
      <c r="E30" s="6"/>
      <c r="F30" s="90">
        <f>F26*E20</f>
        <v>0</v>
      </c>
      <c r="G30" s="6"/>
    </row>
    <row r="31" spans="1:7" ht="12.75">
      <c r="A31" s="22"/>
      <c r="C31" s="6"/>
      <c r="D31" s="6"/>
      <c r="E31" s="6"/>
      <c r="F31" s="6"/>
      <c r="G31" s="6"/>
    </row>
    <row r="32" spans="1:7" ht="12.75">
      <c r="A32" s="163"/>
      <c r="C32" s="69"/>
      <c r="D32" s="69"/>
      <c r="E32" s="69"/>
      <c r="F32" s="69"/>
      <c r="G32" s="69"/>
    </row>
    <row r="33" ht="13.5">
      <c r="B33" s="167" t="s">
        <v>270</v>
      </c>
    </row>
    <row r="34" ht="13.5">
      <c r="B34" s="167" t="s">
        <v>271</v>
      </c>
    </row>
  </sheetData>
  <sheetProtection password="CA77" sheet="1" objects="1" scenarios="1"/>
  <conditionalFormatting sqref="C13:D13 C18:D20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&amp;L&amp;"Arial,Fett"&amp;8Version 12.2007&amp;R&amp;"Arial,Fett"&amp;8&amp;A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9.28125" style="0" customWidth="1"/>
    <col min="2" max="2" width="46.7109375" style="0" customWidth="1"/>
    <col min="3" max="3" width="14.00390625" style="0" bestFit="1" customWidth="1"/>
    <col min="4" max="4" width="17.00390625" style="0" bestFit="1" customWidth="1"/>
    <col min="7" max="7" width="17.140625" style="0" customWidth="1"/>
  </cols>
  <sheetData>
    <row r="1" spans="1:7" ht="13.5" thickBot="1">
      <c r="A1" s="84">
        <f>'EL07A-E + EL07J'!A367</f>
        <v>0</v>
      </c>
      <c r="B1" s="6"/>
      <c r="C1" s="6"/>
      <c r="D1" s="6"/>
      <c r="E1" s="6"/>
      <c r="F1" s="6"/>
      <c r="G1" s="6"/>
    </row>
    <row r="2" spans="1:7" ht="18" thickBot="1">
      <c r="A2" s="22"/>
      <c r="B2" s="6"/>
      <c r="C2" s="6"/>
      <c r="D2" s="6"/>
      <c r="E2" s="6"/>
      <c r="F2" s="6"/>
      <c r="G2" s="153" t="s">
        <v>272</v>
      </c>
    </row>
    <row r="3" spans="1:7" ht="15">
      <c r="A3" s="22"/>
      <c r="B3" s="70" t="s">
        <v>318</v>
      </c>
      <c r="C3" s="6"/>
      <c r="D3" s="6"/>
      <c r="E3" s="6"/>
      <c r="F3" s="6"/>
      <c r="G3" s="6"/>
    </row>
    <row r="4" spans="1:7" ht="15">
      <c r="A4" s="22"/>
      <c r="B4" s="70" t="s">
        <v>319</v>
      </c>
      <c r="C4" s="6"/>
      <c r="D4" s="6"/>
      <c r="E4" s="6"/>
      <c r="F4" s="6"/>
      <c r="G4" s="6"/>
    </row>
    <row r="5" spans="1:7" ht="12.75">
      <c r="A5" s="22"/>
      <c r="B5" s="6"/>
      <c r="C5" s="6"/>
      <c r="D5" s="6"/>
      <c r="E5" s="6"/>
      <c r="F5" s="6"/>
      <c r="G5" s="6"/>
    </row>
    <row r="6" spans="1:7" ht="12.75">
      <c r="A6" s="88" t="s">
        <v>36</v>
      </c>
      <c r="B6" s="40" t="s">
        <v>331</v>
      </c>
      <c r="C6" s="6"/>
      <c r="D6" s="6"/>
      <c r="E6" s="6"/>
      <c r="F6" s="6"/>
      <c r="G6" s="6"/>
    </row>
    <row r="7" spans="1:7" ht="12.75">
      <c r="A7" s="22"/>
      <c r="B7" s="6"/>
      <c r="C7" s="6"/>
      <c r="D7" s="6"/>
      <c r="E7" s="6"/>
      <c r="F7" s="6"/>
      <c r="G7" s="6"/>
    </row>
    <row r="8" spans="1:7" ht="12.75">
      <c r="A8" s="22"/>
      <c r="B8" s="40" t="s">
        <v>197</v>
      </c>
      <c r="C8" s="40" t="s">
        <v>200</v>
      </c>
      <c r="D8" s="40" t="s">
        <v>224</v>
      </c>
      <c r="E8" s="80" t="s">
        <v>202</v>
      </c>
      <c r="F8" s="6"/>
      <c r="G8" s="6"/>
    </row>
    <row r="9" spans="1:7" ht="12.75">
      <c r="A9" s="22"/>
      <c r="B9" s="40" t="s">
        <v>39</v>
      </c>
      <c r="C9" s="40" t="s">
        <v>40</v>
      </c>
      <c r="D9" s="40" t="s">
        <v>41</v>
      </c>
      <c r="E9" s="80" t="s">
        <v>42</v>
      </c>
      <c r="F9" s="6"/>
      <c r="G9" s="6"/>
    </row>
    <row r="10" spans="1:7" ht="12.75">
      <c r="A10" s="22"/>
      <c r="B10" s="6"/>
      <c r="C10" s="6"/>
      <c r="D10" s="40"/>
      <c r="E10" s="6"/>
      <c r="F10" s="6"/>
      <c r="G10" s="6"/>
    </row>
    <row r="11" spans="1:7" ht="12.75">
      <c r="A11" s="22" t="s">
        <v>1</v>
      </c>
      <c r="B11" s="6" t="s">
        <v>225</v>
      </c>
      <c r="C11" s="6"/>
      <c r="D11" s="6"/>
      <c r="E11" s="6"/>
      <c r="F11" s="6"/>
      <c r="G11" s="6"/>
    </row>
    <row r="12" spans="1:7" ht="12.75">
      <c r="A12" s="91"/>
      <c r="B12" s="6" t="s">
        <v>226</v>
      </c>
      <c r="C12" s="109"/>
      <c r="D12" s="109"/>
      <c r="E12" s="82">
        <f>IF(C12=0,1,IF((D12/C12)&lt;0.85,0.85,ROUND(D12/C12,4)))</f>
        <v>1</v>
      </c>
      <c r="F12" s="89" t="s">
        <v>47</v>
      </c>
      <c r="G12" s="6"/>
    </row>
    <row r="13" spans="1:7" ht="12.75">
      <c r="A13" s="22"/>
      <c r="B13" s="6"/>
      <c r="C13" s="110"/>
      <c r="D13" s="110"/>
      <c r="E13" s="92"/>
      <c r="F13" s="89"/>
      <c r="G13" s="6"/>
    </row>
    <row r="14" spans="1:7" ht="12.75">
      <c r="A14" s="22" t="s">
        <v>2</v>
      </c>
      <c r="B14" s="6" t="s">
        <v>227</v>
      </c>
      <c r="C14" s="110"/>
      <c r="D14" s="110"/>
      <c r="E14" s="92"/>
      <c r="F14" s="89"/>
      <c r="G14" s="6"/>
    </row>
    <row r="15" spans="1:7" ht="12.75">
      <c r="A15" s="22"/>
      <c r="B15" s="6" t="s">
        <v>228</v>
      </c>
      <c r="C15" s="110"/>
      <c r="D15" s="110"/>
      <c r="E15" s="92"/>
      <c r="F15" s="89"/>
      <c r="G15" s="6"/>
    </row>
    <row r="16" spans="1:7" ht="12.75">
      <c r="A16" s="22"/>
      <c r="B16" s="6" t="s">
        <v>229</v>
      </c>
      <c r="C16" s="109"/>
      <c r="D16" s="109"/>
      <c r="E16" s="82">
        <f>IF(C16=0,1,IF((D16/C16)&lt;0.85,0.85,ROUND(D16/C16,4)))</f>
        <v>1</v>
      </c>
      <c r="F16" s="89" t="s">
        <v>47</v>
      </c>
      <c r="G16" s="6"/>
    </row>
    <row r="17" spans="1:7" ht="12.75">
      <c r="A17" s="22"/>
      <c r="B17" s="6"/>
      <c r="C17" s="110"/>
      <c r="D17" s="110"/>
      <c r="E17" s="92"/>
      <c r="F17" s="89"/>
      <c r="G17" s="6"/>
    </row>
    <row r="18" spans="1:7" ht="12.75">
      <c r="A18" s="93" t="s">
        <v>3</v>
      </c>
      <c r="B18" s="26" t="s">
        <v>230</v>
      </c>
      <c r="C18" s="110"/>
      <c r="D18" s="110"/>
      <c r="E18" s="92"/>
      <c r="F18" s="89"/>
      <c r="G18" s="6"/>
    </row>
    <row r="19" spans="1:7" ht="12.75">
      <c r="A19" s="94"/>
      <c r="B19" s="26" t="s">
        <v>231</v>
      </c>
      <c r="C19" s="110"/>
      <c r="D19" s="110"/>
      <c r="E19" s="92"/>
      <c r="F19" s="89"/>
      <c r="G19" s="6"/>
    </row>
    <row r="20" spans="1:7" ht="12.75">
      <c r="A20" s="94"/>
      <c r="B20" s="26" t="s">
        <v>232</v>
      </c>
      <c r="C20" s="110"/>
      <c r="D20" s="110"/>
      <c r="E20" s="92"/>
      <c r="F20" s="89"/>
      <c r="G20" s="6"/>
    </row>
    <row r="21" spans="1:7" ht="12.75">
      <c r="A21" s="94"/>
      <c r="B21" s="26" t="s">
        <v>233</v>
      </c>
      <c r="C21" s="8"/>
      <c r="D21" s="8"/>
      <c r="E21" s="92"/>
      <c r="F21" s="89"/>
      <c r="G21" s="6"/>
    </row>
    <row r="22" spans="1:7" ht="12.75">
      <c r="A22" s="22"/>
      <c r="B22" s="26" t="s">
        <v>234</v>
      </c>
      <c r="C22" s="110"/>
      <c r="D22" s="109"/>
      <c r="E22" s="92"/>
      <c r="F22" s="89"/>
      <c r="G22" s="6"/>
    </row>
    <row r="23" spans="1:7" ht="12.75">
      <c r="A23" s="22"/>
      <c r="B23" s="6"/>
      <c r="C23" s="110"/>
      <c r="D23" s="110"/>
      <c r="E23" s="92"/>
      <c r="F23" s="89"/>
      <c r="G23" s="6"/>
    </row>
    <row r="24" spans="1:7" ht="12.75">
      <c r="A24" s="22" t="s">
        <v>10</v>
      </c>
      <c r="B24" s="6" t="s">
        <v>235</v>
      </c>
      <c r="C24" s="110"/>
      <c r="D24" s="110"/>
      <c r="E24" s="92"/>
      <c r="F24" s="89"/>
      <c r="G24" s="6"/>
    </row>
    <row r="25" spans="1:7" ht="12.75">
      <c r="A25" s="22"/>
      <c r="B25" s="6" t="s">
        <v>236</v>
      </c>
      <c r="C25" s="109"/>
      <c r="D25" s="109"/>
      <c r="E25" s="82">
        <f>IF(C25=0,1,IF((D25/C25)&lt;0.5,0.5,ROUND(D25/C25,4)))</f>
        <v>1</v>
      </c>
      <c r="F25" s="89" t="s">
        <v>63</v>
      </c>
      <c r="G25" s="6"/>
    </row>
    <row r="26" spans="1:7" ht="12.75">
      <c r="A26" s="22"/>
      <c r="B26" s="6"/>
      <c r="C26" s="6"/>
      <c r="D26" s="6"/>
      <c r="E26" s="6"/>
      <c r="F26" s="6"/>
      <c r="G26" s="6"/>
    </row>
    <row r="27" spans="1:7" ht="12.75">
      <c r="A27" s="22"/>
      <c r="B27" s="6"/>
      <c r="C27" s="6"/>
      <c r="D27" s="6"/>
      <c r="E27" s="6"/>
      <c r="F27" s="6"/>
      <c r="G27" s="6"/>
    </row>
    <row r="28" spans="1:7" ht="12.75">
      <c r="A28" s="88" t="s">
        <v>37</v>
      </c>
      <c r="B28" s="40" t="s">
        <v>237</v>
      </c>
      <c r="C28" s="6"/>
      <c r="D28" s="6"/>
      <c r="E28" s="6"/>
      <c r="F28" s="6"/>
      <c r="G28" s="6"/>
    </row>
    <row r="29" spans="1:7" ht="12.75">
      <c r="A29" s="22"/>
      <c r="B29" s="6"/>
      <c r="C29" s="6"/>
      <c r="D29" s="6"/>
      <c r="E29" s="6"/>
      <c r="F29" s="6"/>
      <c r="G29" s="6"/>
    </row>
    <row r="30" spans="1:7" ht="12.75">
      <c r="A30" s="22"/>
      <c r="B30" s="6" t="s">
        <v>238</v>
      </c>
      <c r="C30" s="6"/>
      <c r="D30" s="81">
        <f>(C12*E12*0.04)+(0.01*C16*E16)+(D22*0.25)</f>
        <v>0</v>
      </c>
      <c r="E30" s="6"/>
      <c r="F30" s="6"/>
      <c r="G30" s="6"/>
    </row>
    <row r="31" spans="1:7" ht="12.75">
      <c r="A31" s="22"/>
      <c r="B31" s="6" t="s">
        <v>239</v>
      </c>
      <c r="C31" s="6"/>
      <c r="D31" s="81">
        <f>(0.003*C25)*E25</f>
        <v>0</v>
      </c>
      <c r="E31" s="6"/>
      <c r="F31" s="6"/>
      <c r="G31" s="6"/>
    </row>
    <row r="32" spans="1:7" ht="12.75">
      <c r="A32" s="22"/>
      <c r="B32" s="6"/>
      <c r="C32" s="6"/>
      <c r="D32" s="6"/>
      <c r="E32" s="6"/>
      <c r="F32" s="6"/>
      <c r="G32" s="6"/>
    </row>
    <row r="33" spans="1:7" ht="12.75">
      <c r="A33" s="88" t="s">
        <v>46</v>
      </c>
      <c r="B33" s="40" t="s">
        <v>240</v>
      </c>
      <c r="C33" s="6"/>
      <c r="D33" s="6"/>
      <c r="E33" s="6"/>
      <c r="F33" s="6"/>
      <c r="G33" s="6"/>
    </row>
    <row r="34" spans="1:7" ht="13.5" thickBot="1">
      <c r="A34" s="22"/>
      <c r="B34" s="6"/>
      <c r="C34" s="6"/>
      <c r="D34" s="6"/>
      <c r="E34" s="6"/>
      <c r="F34" s="6"/>
      <c r="G34" s="6"/>
    </row>
    <row r="35" spans="1:7" ht="15.75" thickBot="1">
      <c r="A35" s="22"/>
      <c r="B35" s="6" t="s">
        <v>241</v>
      </c>
      <c r="C35" s="6"/>
      <c r="D35" s="90">
        <f>D30+D31</f>
        <v>0</v>
      </c>
      <c r="E35" s="6"/>
      <c r="F35" s="6"/>
      <c r="G35" s="6"/>
    </row>
    <row r="36" ht="13.5" thickBot="1">
      <c r="A36" s="168">
        <f>A1</f>
        <v>0</v>
      </c>
    </row>
    <row r="37" ht="18" thickBot="1">
      <c r="G37" s="153" t="s">
        <v>272</v>
      </c>
    </row>
    <row r="38" ht="12.75">
      <c r="G38" s="169" t="s">
        <v>280</v>
      </c>
    </row>
    <row r="39" spans="1:7" ht="12.75">
      <c r="A39" s="88" t="s">
        <v>278</v>
      </c>
      <c r="B39" s="2" t="s">
        <v>281</v>
      </c>
      <c r="C39" s="2" t="s">
        <v>200</v>
      </c>
      <c r="D39" s="6"/>
      <c r="E39" s="6"/>
      <c r="F39" s="6"/>
      <c r="G39" s="6"/>
    </row>
    <row r="41" ht="12.75">
      <c r="B41" t="s">
        <v>282</v>
      </c>
    </row>
    <row r="42" ht="12.75">
      <c r="B42" t="s">
        <v>283</v>
      </c>
    </row>
    <row r="43" ht="12.75">
      <c r="B43" t="s">
        <v>284</v>
      </c>
    </row>
    <row r="44" spans="2:3" ht="15">
      <c r="B44" t="s">
        <v>285</v>
      </c>
      <c r="C44" s="109"/>
    </row>
    <row r="46" ht="12.75">
      <c r="B46" t="s">
        <v>288</v>
      </c>
    </row>
    <row r="47" ht="12.75">
      <c r="B47" t="s">
        <v>289</v>
      </c>
    </row>
    <row r="48" spans="2:3" ht="12.75">
      <c r="B48" t="s">
        <v>290</v>
      </c>
      <c r="C48" s="109"/>
    </row>
    <row r="50" ht="12.75">
      <c r="B50" t="s">
        <v>291</v>
      </c>
    </row>
    <row r="51" ht="12.75">
      <c r="B51" t="s">
        <v>289</v>
      </c>
    </row>
    <row r="52" spans="2:3" ht="12.75">
      <c r="B52" t="s">
        <v>290</v>
      </c>
      <c r="C52" s="109"/>
    </row>
    <row r="55" spans="2:3" ht="12.75">
      <c r="B55" t="s">
        <v>292</v>
      </c>
      <c r="C55" s="170">
        <f>C44+C48+C52</f>
        <v>0</v>
      </c>
    </row>
    <row r="57" ht="12.75">
      <c r="B57" t="s">
        <v>293</v>
      </c>
    </row>
    <row r="58" ht="12.75">
      <c r="B58" t="s">
        <v>294</v>
      </c>
    </row>
    <row r="59" spans="2:3" ht="12.75">
      <c r="B59" t="s">
        <v>295</v>
      </c>
      <c r="C59" s="109"/>
    </row>
    <row r="62" spans="2:3" ht="12.75">
      <c r="B62" s="2" t="s">
        <v>279</v>
      </c>
      <c r="C62" s="171">
        <f>C55-C59</f>
        <v>0</v>
      </c>
    </row>
    <row r="63" spans="2:3" ht="12.75">
      <c r="B63" t="s">
        <v>296</v>
      </c>
      <c r="C63" s="172">
        <f>IF(C12+C16&lt;&gt;C62,"=&gt; Le total ne concorde pas avec la somme des positions 1b et 2b","")</f>
      </c>
    </row>
    <row r="69" ht="13.5">
      <c r="B69" s="173" t="s">
        <v>286</v>
      </c>
    </row>
    <row r="70" ht="12.75">
      <c r="B70" s="174" t="s">
        <v>287</v>
      </c>
    </row>
  </sheetData>
  <sheetProtection password="CA77" sheet="1" objects="1" scenarios="1"/>
  <conditionalFormatting sqref="C44 C48 C52 C59 C12:D12 C16:D16 D22 C25:D25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&amp;L&amp;"Arial,Fett"&amp;8Version 12.2007&amp;R&amp;"Arial,Fett"&amp;8&amp;A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C14" sqref="C14"/>
    </sheetView>
  </sheetViews>
  <sheetFormatPr defaultColWidth="11.421875" defaultRowHeight="12.75"/>
  <cols>
    <col min="1" max="1" width="2.8515625" style="6" customWidth="1"/>
    <col min="2" max="2" width="35.140625" style="6" customWidth="1"/>
    <col min="3" max="4" width="15.7109375" style="6" customWidth="1"/>
    <col min="5" max="5" width="16.7109375" style="6" customWidth="1"/>
    <col min="6" max="16384" width="11.421875" style="6" customWidth="1"/>
  </cols>
  <sheetData>
    <row r="1" spans="1:5" ht="13.5">
      <c r="A1" s="39">
        <f>'EL07F'!A1</f>
        <v>0</v>
      </c>
      <c r="E1" s="95" t="s">
        <v>242</v>
      </c>
    </row>
    <row r="2" spans="2:5" ht="13.5">
      <c r="B2" s="76"/>
      <c r="E2" s="96"/>
    </row>
    <row r="3" ht="13.5">
      <c r="A3" s="97"/>
    </row>
    <row r="4" ht="13.5">
      <c r="B4" s="98"/>
    </row>
    <row r="5" ht="15">
      <c r="B5" s="1" t="s">
        <v>320</v>
      </c>
    </row>
    <row r="6" ht="15">
      <c r="B6" s="156"/>
    </row>
    <row r="7" ht="13.5" customHeight="1">
      <c r="B7" s="157" t="s">
        <v>243</v>
      </c>
    </row>
    <row r="8" ht="13.5">
      <c r="B8" s="157" t="s">
        <v>244</v>
      </c>
    </row>
    <row r="9" ht="13.5">
      <c r="B9" s="99" t="s">
        <v>245</v>
      </c>
    </row>
    <row r="10" ht="12.75">
      <c r="B10"/>
    </row>
    <row r="11" ht="12" customHeight="1">
      <c r="B11" s="158" t="s">
        <v>246</v>
      </c>
    </row>
    <row r="12" ht="13.5">
      <c r="B12" s="76" t="s">
        <v>247</v>
      </c>
    </row>
    <row r="13" ht="15">
      <c r="B13" s="1"/>
    </row>
    <row r="15" spans="1:2" ht="12.75">
      <c r="A15" s="39" t="s">
        <v>1</v>
      </c>
      <c r="B15" s="2" t="s">
        <v>326</v>
      </c>
    </row>
    <row r="16" ht="12.75">
      <c r="B16" s="2" t="s">
        <v>330</v>
      </c>
    </row>
    <row r="18" spans="2:4" ht="12.75">
      <c r="B18" s="69"/>
      <c r="C18" s="159" t="s">
        <v>249</v>
      </c>
      <c r="D18" s="159" t="s">
        <v>250</v>
      </c>
    </row>
    <row r="19" spans="2:5" ht="12.75">
      <c r="B19" s="139" t="s">
        <v>248</v>
      </c>
      <c r="C19" s="111"/>
      <c r="D19" s="111"/>
      <c r="E19" s="8"/>
    </row>
    <row r="20" spans="2:5" ht="13.5" thickBot="1">
      <c r="B20" s="69"/>
      <c r="C20" s="8"/>
      <c r="D20" s="8"/>
      <c r="E20" s="8"/>
    </row>
    <row r="21" spans="2:5" ht="13.5" thickBot="1">
      <c r="B21" s="160" t="s">
        <v>251</v>
      </c>
      <c r="C21" s="101">
        <f>IF(C19=0,0,IF(D19/C19&gt;1,1,D19/C19))</f>
        <v>0</v>
      </c>
      <c r="D21" s="17" t="s">
        <v>48</v>
      </c>
      <c r="E21" s="8"/>
    </row>
    <row r="22" spans="2:5" ht="12.75">
      <c r="B22" s="69"/>
      <c r="C22" s="102"/>
      <c r="D22" s="17"/>
      <c r="E22" s="8"/>
    </row>
    <row r="23" spans="2:5" ht="12.75">
      <c r="B23" s="69"/>
      <c r="C23" s="102"/>
      <c r="D23" s="17"/>
      <c r="E23" s="8"/>
    </row>
    <row r="24" spans="1:5" ht="12.75">
      <c r="A24" s="39" t="s">
        <v>2</v>
      </c>
      <c r="B24" s="2" t="s">
        <v>321</v>
      </c>
      <c r="C24" s="102"/>
      <c r="D24" s="17"/>
      <c r="E24" s="8"/>
    </row>
    <row r="25" spans="2:5" ht="12.75">
      <c r="B25" s="2" t="s">
        <v>327</v>
      </c>
      <c r="C25" s="102"/>
      <c r="D25" s="17"/>
      <c r="E25" s="8"/>
    </row>
    <row r="26" spans="2:5" ht="12.75">
      <c r="B26" s="24"/>
      <c r="C26" s="102"/>
      <c r="D26" s="17"/>
      <c r="E26" s="8"/>
    </row>
    <row r="27" spans="2:5" ht="12.75">
      <c r="B27" s="103"/>
      <c r="C27" s="159" t="s">
        <v>249</v>
      </c>
      <c r="D27" s="159" t="s">
        <v>250</v>
      </c>
      <c r="E27" s="8"/>
    </row>
    <row r="28" spans="2:5" ht="12.75">
      <c r="B28" s="139" t="s">
        <v>248</v>
      </c>
      <c r="C28" s="109"/>
      <c r="D28" s="109"/>
      <c r="E28" s="8"/>
    </row>
    <row r="29" spans="2:4" ht="13.5" thickBot="1">
      <c r="B29" s="69"/>
      <c r="C29" s="112"/>
      <c r="D29" s="112"/>
    </row>
    <row r="30" spans="2:4" ht="13.5" thickBot="1">
      <c r="B30" s="160" t="s">
        <v>251</v>
      </c>
      <c r="C30" s="104">
        <f>IF(C28=0,0,IF(D28/C28&gt;1,1,D28/C28))</f>
        <v>0</v>
      </c>
      <c r="D30" s="89" t="s">
        <v>48</v>
      </c>
    </row>
  </sheetData>
  <sheetProtection password="CA77" sheet="1" objects="1" scenarios="1"/>
  <conditionalFormatting sqref="C28:D28 C19:D19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&amp;L&amp;"Arial,Fett"&amp;8Version 12.2007&amp;R&amp;"Arial,Fett"&amp;8&amp;A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A13" sqref="A13"/>
    </sheetView>
  </sheetViews>
  <sheetFormatPr defaultColWidth="11.421875" defaultRowHeight="12.75"/>
  <cols>
    <col min="4" max="4" width="15.140625" style="0" customWidth="1"/>
    <col min="5" max="5" width="10.8515625" style="0" customWidth="1"/>
    <col min="6" max="6" width="24.7109375" style="0" customWidth="1"/>
  </cols>
  <sheetData>
    <row r="1" spans="1:5" ht="15">
      <c r="A1" s="2" t="s">
        <v>0</v>
      </c>
      <c r="B1" s="105"/>
      <c r="C1" s="105"/>
      <c r="D1" s="105"/>
      <c r="E1" s="105"/>
    </row>
    <row r="2" spans="1:5" ht="15">
      <c r="A2" s="2" t="s">
        <v>49</v>
      </c>
      <c r="B2" s="105"/>
      <c r="C2" s="207"/>
      <c r="D2" s="208"/>
      <c r="E2" s="209"/>
    </row>
    <row r="5" spans="1:6" ht="17.25">
      <c r="A5" s="178" t="s">
        <v>50</v>
      </c>
      <c r="B5" s="178"/>
      <c r="C5" s="178"/>
      <c r="D5" s="178"/>
      <c r="E5" s="178"/>
      <c r="F5" s="178"/>
    </row>
    <row r="6" spans="1:6" ht="17.25">
      <c r="A6" s="178" t="s">
        <v>51</v>
      </c>
      <c r="B6" s="178"/>
      <c r="C6" s="178"/>
      <c r="D6" s="178"/>
      <c r="E6" s="178"/>
      <c r="F6" s="178"/>
    </row>
    <row r="13" ht="15">
      <c r="A13" s="1" t="s">
        <v>59</v>
      </c>
    </row>
    <row r="14" spans="1:6" ht="15">
      <c r="A14" s="1" t="s">
        <v>60</v>
      </c>
      <c r="E14" s="16" t="s">
        <v>52</v>
      </c>
      <c r="F14" s="106"/>
    </row>
    <row r="15" spans="1:6" ht="15">
      <c r="A15" s="105"/>
      <c r="E15" s="16"/>
      <c r="F15" s="107"/>
    </row>
    <row r="16" spans="1:6" ht="15">
      <c r="A16" s="105" t="s">
        <v>53</v>
      </c>
      <c r="E16" s="16"/>
      <c r="F16" s="107"/>
    </row>
    <row r="17" spans="1:6" ht="15">
      <c r="A17" s="105" t="s">
        <v>54</v>
      </c>
      <c r="E17" s="16"/>
      <c r="F17" s="107"/>
    </row>
    <row r="18" spans="1:6" ht="15">
      <c r="A18" s="105"/>
      <c r="E18" s="16"/>
      <c r="F18" s="107"/>
    </row>
    <row r="19" spans="1:6" ht="15">
      <c r="A19" s="1" t="s">
        <v>61</v>
      </c>
      <c r="E19" s="16"/>
      <c r="F19" s="107"/>
    </row>
    <row r="20" spans="1:6" ht="15">
      <c r="A20" s="1" t="s">
        <v>62</v>
      </c>
      <c r="E20" s="16" t="s">
        <v>52</v>
      </c>
      <c r="F20" s="106"/>
    </row>
    <row r="21" spans="1:6" ht="15">
      <c r="A21" s="105"/>
      <c r="E21" s="16"/>
      <c r="F21" s="107"/>
    </row>
    <row r="22" spans="1:6" ht="15">
      <c r="A22" s="105"/>
      <c r="E22" s="16"/>
      <c r="F22" s="107"/>
    </row>
    <row r="23" spans="1:6" ht="15">
      <c r="A23" s="105" t="s">
        <v>55</v>
      </c>
      <c r="E23" s="16"/>
      <c r="F23" s="107"/>
    </row>
    <row r="24" spans="1:6" ht="15">
      <c r="A24" s="105" t="s">
        <v>56</v>
      </c>
      <c r="E24" s="16" t="s">
        <v>52</v>
      </c>
      <c r="F24" s="108">
        <f>F14-F20</f>
        <v>0</v>
      </c>
    </row>
    <row r="38" ht="12.75">
      <c r="A38" t="s">
        <v>57</v>
      </c>
    </row>
    <row r="41" ht="12.75">
      <c r="A41" t="s">
        <v>58</v>
      </c>
    </row>
  </sheetData>
  <mergeCells count="3">
    <mergeCell ref="C2:E2"/>
    <mergeCell ref="A5:F5"/>
    <mergeCell ref="A6:F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Walser Kurt BPV</dc:creator>
  <cp:keywords/>
  <dc:description/>
  <cp:lastModifiedBy>Caputo Cinzia U80778057</cp:lastModifiedBy>
  <cp:lastPrinted>2008-03-06T09:52:34Z</cp:lastPrinted>
  <dcterms:created xsi:type="dcterms:W3CDTF">2004-10-28T11:43:56Z</dcterms:created>
  <dcterms:modified xsi:type="dcterms:W3CDTF">2008-03-07T07:47:27Z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COO.2098.100.3.1193965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Per 31.12.2007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2186</vt:lpwstr>
  </property>
  <property fmtid="{D5CDD505-2E9C-101B-9397-08002B2CF9AE}" pid="7" name="FSC#COOELAK@1.1001:FileRefOU">
    <vt:lpwstr>B1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Jost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RL (Rechnungslegung und Kapitalanlagen)</vt:lpwstr>
  </property>
  <property fmtid="{D5CDD505-2E9C-101B-9397-08002B2CF9AE}" pid="17" name="FSC#COOELAK@1.1001:CreatedAt">
    <vt:lpwstr>14.01.2008 14:56:22</vt:lpwstr>
  </property>
  <property fmtid="{D5CDD505-2E9C-101B-9397-08002B2CF9AE}" pid="18" name="FSC#COOELAK@1.1001:OU">
    <vt:lpwstr>RL (Rechnungslegung und Kapitalanlagen)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*COO.2098.100.3.1193965*</vt:lpwstr>
  </property>
  <property fmtid="{D5CDD505-2E9C-101B-9397-08002B2CF9AE}" pid="21" name="FSC#COOELAK@1.1001:RefBarCode">
    <vt:lpwstr>*0712Berechnung Solvabilitätsspanne_Leben_f*</vt:lpwstr>
  </property>
  <property fmtid="{D5CDD505-2E9C-101B-9397-08002B2CF9AE}" pid="22" name="FSC#COOELAK@1.1001:FileRefBarCode">
    <vt:lpwstr>*Per 31.12.2007*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Jost, Jürg</vt:lpwstr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2006-12672/04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_AdHocReviewCycleID">
    <vt:i4>72385187</vt:i4>
  </property>
  <property fmtid="{D5CDD505-2E9C-101B-9397-08002B2CF9AE}" pid="42" name="_EmailSubject">
    <vt:lpwstr>Angepasste Berechnung der Solvabilitätsspanne (d/f) für die Lebensversicherer</vt:lpwstr>
  </property>
  <property fmtid="{D5CDD505-2E9C-101B-9397-08002B2CF9AE}" pid="43" name="_AuthorEmail">
    <vt:lpwstr>Juerg.Jost@bpv.admin.ch</vt:lpwstr>
  </property>
  <property fmtid="{D5CDD505-2E9C-101B-9397-08002B2CF9AE}" pid="44" name="_AuthorEmailDisplayName">
    <vt:lpwstr>Jost Jürg BPV</vt:lpwstr>
  </property>
  <property fmtid="{D5CDD505-2E9C-101B-9397-08002B2CF9AE}" pid="45" name="_PreviousAdHocReviewCycleID">
    <vt:i4>72385187</vt:i4>
  </property>
  <property fmtid="{D5CDD505-2E9C-101B-9397-08002B2CF9AE}" pid="46" name="_ReviewingToolsShownOnce">
    <vt:lpwstr/>
  </property>
</Properties>
</file>