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5456" windowHeight="6156" tabRatio="876" activeTab="0"/>
  </bookViews>
  <sheets>
    <sheet name="ES07A-E + ES07J" sheetId="1" r:id="rId1"/>
    <sheet name="ES07F" sheetId="2" r:id="rId2"/>
    <sheet name="ES07G" sheetId="3" r:id="rId3"/>
    <sheet name="ES07H" sheetId="4" r:id="rId4"/>
    <sheet name="ES07I" sheetId="5" r:id="rId5"/>
    <sheet name="Anhang 1" sheetId="6" r:id="rId6"/>
    <sheet name="Anhang 2" sheetId="7" r:id="rId7"/>
    <sheet name="Muster_SIFO" sheetId="8" state="hidden" r:id="rId8"/>
  </sheets>
  <definedNames>
    <definedName name="Berichtsjahr">#REF!</definedName>
    <definedName name="_xlnm.Print_Area" localSheetId="0">'ES07A-E + ES07J'!$A$1:$E$447</definedName>
  </definedNames>
  <calcPr fullCalcOnLoad="1"/>
</workbook>
</file>

<file path=xl/sharedStrings.xml><?xml version="1.0" encoding="utf-8"?>
<sst xmlns="http://schemas.openxmlformats.org/spreadsheetml/2006/main" count="598" uniqueCount="359">
  <si>
    <t>Name der Gesellschaft</t>
  </si>
  <si>
    <t>Solvabilitätsspanne</t>
  </si>
  <si>
    <t>Ort und Datum :</t>
  </si>
  <si>
    <t>Berechnung per 31. Dezember</t>
  </si>
  <si>
    <t>Dieser Bericht enthält :</t>
  </si>
  <si>
    <t>1.</t>
  </si>
  <si>
    <t>2.</t>
  </si>
  <si>
    <t>Partizipationskapital</t>
  </si>
  <si>
    <t>3.</t>
  </si>
  <si>
    <t>Reserven (nach Ergebnisverteilung) :</t>
  </si>
  <si>
    <t>a)</t>
  </si>
  <si>
    <t>Organisationsfonds</t>
  </si>
  <si>
    <t>b)</t>
  </si>
  <si>
    <t>c)</t>
  </si>
  <si>
    <t>Sonstige Kapitalreserven</t>
  </si>
  <si>
    <t>d)</t>
  </si>
  <si>
    <t>Gesetzliche Gewinnreserve</t>
  </si>
  <si>
    <t>e)</t>
  </si>
  <si>
    <t>f)</t>
  </si>
  <si>
    <t>Statutarische Reserven</t>
  </si>
  <si>
    <t>g)</t>
  </si>
  <si>
    <t>Freiwillige Reserven</t>
  </si>
  <si>
    <t>4.</t>
  </si>
  <si>
    <t>Gewinn- (+) oder Verlustvortrag (-) auf neue Rechnung (nach Ergebnisverteilung)</t>
  </si>
  <si>
    <t>5.</t>
  </si>
  <si>
    <t>Zwischentotal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</si>
  <si>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</si>
  <si>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</si>
  <si>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</si>
  <si>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</si>
  <si>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</si>
  <si>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</si>
  <si>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</si>
  <si>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</si>
  <si>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</si>
  <si>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abzüglich :</t>
  </si>
  <si>
    <t>15.</t>
  </si>
  <si>
    <t>Immaterielle Aktiven</t>
  </si>
  <si>
    <t>16.</t>
  </si>
  <si>
    <t>Verfügbare Solvabilitätsspanne</t>
  </si>
  <si>
    <t>Kontrolle der Höchstgrenzen</t>
  </si>
  <si>
    <t>OK</t>
  </si>
  <si>
    <t>Grenze überschritten</t>
  </si>
  <si>
    <t>ungenügend</t>
  </si>
  <si>
    <t>II.</t>
  </si>
  <si>
    <t>Betrag der geforderten Solvabilitätsspanne</t>
  </si>
  <si>
    <t>Aufteilung des Totals auf</t>
  </si>
  <si>
    <t>Stufe 1</t>
  </si>
  <si>
    <t>x 0.18</t>
  </si>
  <si>
    <t>Stufe 2</t>
  </si>
  <si>
    <t>x 0.16</t>
  </si>
  <si>
    <t>Total</t>
  </si>
  <si>
    <t>Anteil für eigene Rechnung an den Schäden</t>
  </si>
  <si>
    <t>Erstes Geschäftsjahr der Bezugsperiode mit 3 Geschäftsjahren</t>
  </si>
  <si>
    <t>Zahlungen für Versicherungsfälle, Betrag für eigene Rechnung</t>
  </si>
  <si>
    <t>Veränderung der Schadenrückstellung, Betrag für eigene Rechnung</t>
  </si>
  <si>
    <t>Zahlungen für Versicherungsfälle, Bruttobetrag</t>
  </si>
  <si>
    <t>Veränderung der Schadenrückstellung, Bruttobetrag</t>
  </si>
  <si>
    <t>Zweites Geschäftsjahr der Bezugsperiode mit 3 Geschäftsjahren</t>
  </si>
  <si>
    <t>Drittes Geschäftsjahr der Bezugsperiode mit 3 Geschäftsjahren (=Berichtsjahr)</t>
  </si>
  <si>
    <t>übernommenen Geschäft während der Bezugsperiode, Bruttobetrag</t>
  </si>
  <si>
    <t>erstes Geschäftsjahr der Bezugsperiode mit 3 Geschäftsjahren</t>
  </si>
  <si>
    <t>zweites Geschäftsjahr</t>
  </si>
  <si>
    <t>drittes Geschäftsjahr (=Berichtsjahr)</t>
  </si>
  <si>
    <t>Total 1.</t>
  </si>
  <si>
    <t>und übernommenes Geschäft) am Ende der Bezugsperiode</t>
  </si>
  <si>
    <t>und übernommenes Geschäft) am Beginn der Bezugsperiode</t>
  </si>
  <si>
    <t>Total der Bruttoschäden während der Bezugsperiode</t>
  </si>
  <si>
    <t>Total = 1. + 2. - 3.</t>
  </si>
  <si>
    <t>Jahresmittel</t>
  </si>
  <si>
    <t>Aufteilung des Jahresmittels auf</t>
  </si>
  <si>
    <t xml:space="preserve">Stufe 1 </t>
  </si>
  <si>
    <t xml:space="preserve">x 0.26 </t>
  </si>
  <si>
    <t xml:space="preserve">x 0.23 </t>
  </si>
  <si>
    <t>(das höhere der beiden Ergebnisse)</t>
  </si>
  <si>
    <t>Betrag der geforderten Solvabilitätsspanne des Vorjahres</t>
  </si>
  <si>
    <t>Betrag der geforderten Solvabilitätsspanne des Vorjahres (angepasst)</t>
  </si>
  <si>
    <t>17.</t>
  </si>
  <si>
    <t>des Berichtsjahres</t>
  </si>
  <si>
    <t>Aufteilung des Betrags auf</t>
  </si>
  <si>
    <t>x 0.18 : 3</t>
  </si>
  <si>
    <t>x 0.16 : 3</t>
  </si>
  <si>
    <t>aber mindestens</t>
  </si>
  <si>
    <t>x 0.26 : 3</t>
  </si>
  <si>
    <t>x 0.23 : 3</t>
  </si>
  <si>
    <t>III.</t>
  </si>
  <si>
    <t>Zusammenfassende Übersicht</t>
  </si>
  <si>
    <t>A.</t>
  </si>
  <si>
    <t>Zusammenzug der geforderten Solvabilitätsspannen</t>
  </si>
  <si>
    <t>1. Schadenversicherung</t>
  </si>
  <si>
    <t xml:space="preserve">  ..........................................................</t>
  </si>
  <si>
    <t>Diese Tabelle muss nur ausgefüllt werden, wenn die geforderte Solvabilitäts-</t>
  </si>
  <si>
    <t>spanne des Geschäftsjahres niedriger als diejenige des Vorjahres ist.</t>
  </si>
  <si>
    <t>(direktes und indirektes Geschäft)</t>
  </si>
  <si>
    <t>Beginn des Geschäftsjahres</t>
  </si>
  <si>
    <t>Ende des Geschäftsjahres</t>
  </si>
  <si>
    <t>Max. = 1.00</t>
  </si>
  <si>
    <r>
      <t xml:space="preserve">in den </t>
    </r>
    <r>
      <rPr>
        <u val="single"/>
        <sz val="10"/>
        <rFont val="Arial"/>
        <family val="2"/>
      </rPr>
      <t>drei letzten Geschäftsjahren</t>
    </r>
  </si>
  <si>
    <t>Nom de la société</t>
  </si>
  <si>
    <t>Deckungswerte des Sicherungsfonds per 31.12.2003</t>
  </si>
  <si>
    <t>Valeurs admises pour le fonds de sûreté au 31.12.2003</t>
  </si>
  <si>
    <t>CHF</t>
  </si>
  <si>
    <t>abzüglich</t>
  </si>
  <si>
    <t>déduction</t>
  </si>
  <si>
    <t>Über-/Unterdeckung per 31.12.2003</t>
  </si>
  <si>
    <t>Sur-/sous-couverture au 31.12.2003</t>
  </si>
  <si>
    <t>Datum/date :  .....................</t>
  </si>
  <si>
    <t>Unterschriften/signatures :  ............................................................................................</t>
  </si>
  <si>
    <r>
      <t>Deckungswerte</t>
    </r>
    <r>
      <rPr>
        <sz val="12"/>
        <rFont val="Arial"/>
        <family val="2"/>
      </rPr>
      <t xml:space="preserve"> Sicherungsfonds per 31.12.2003 </t>
    </r>
  </si>
  <si>
    <r>
      <t>Valeurs admises</t>
    </r>
    <r>
      <rPr>
        <sz val="12"/>
        <rFont val="Arial"/>
        <family val="2"/>
      </rPr>
      <t xml:space="preserve"> fonds de sûreté au 31.12.2003</t>
    </r>
  </si>
  <si>
    <r>
      <t>Sollbetrag</t>
    </r>
    <r>
      <rPr>
        <sz val="12"/>
        <rFont val="Arial"/>
        <family val="2"/>
      </rPr>
      <t xml:space="preserve"> des Sicherungsfonds per 31.12.2003</t>
    </r>
  </si>
  <si>
    <r>
      <t>Débit</t>
    </r>
    <r>
      <rPr>
        <sz val="12"/>
        <rFont val="Arial"/>
        <family val="2"/>
      </rPr>
      <t xml:space="preserve"> du fonds de sûreté au 31.12.2003</t>
    </r>
  </si>
  <si>
    <t>Anhang 1</t>
  </si>
  <si>
    <t xml:space="preserve">Anhang 2 </t>
  </si>
  <si>
    <t>Emissionsagio</t>
  </si>
  <si>
    <t xml:space="preserve">2. </t>
  </si>
  <si>
    <t>deckung übernommene Geschäft (Übertrag von Tabelle "Anhang 1")</t>
  </si>
  <si>
    <t>Erhöhung 50%</t>
  </si>
  <si>
    <t>Total der Prämien</t>
  </si>
  <si>
    <t>Übertrag aus der Tabelle "Anhang 1"</t>
  </si>
  <si>
    <t>erstes Geschäftsjahr der Bezugsperiode mit 3 oder 7 Geschäftsjahren</t>
  </si>
  <si>
    <t>drittes Geschäftsjahr (=Berichtsjahr bei 3-jähriger Bezugsperiode)</t>
  </si>
  <si>
    <t>viertes Geschäftsjahr</t>
  </si>
  <si>
    <t>fünftes Geschäftsjahr</t>
  </si>
  <si>
    <t>sechstes Geschäftsjahr</t>
  </si>
  <si>
    <t>siebtes Geschäftsjahr (=Berichtsjahr bei 7-jähriger Bezugsperiode)</t>
  </si>
  <si>
    <t xml:space="preserve">Total </t>
  </si>
  <si>
    <t>im übernommenen Geschäft während der Bezugsperiode, Bruttobetrag</t>
  </si>
  <si>
    <t>Total A.</t>
  </si>
  <si>
    <t>am Ende der Bezugsperiode (=Total B.)</t>
  </si>
  <si>
    <t>am Beginn der Bezugsperiode (=Total C.)</t>
  </si>
  <si>
    <t>Total = A. + B. - C.</t>
  </si>
  <si>
    <r>
      <t>1</t>
    </r>
    <r>
      <rPr>
        <sz val="8"/>
        <rFont val="Arial"/>
        <family val="2"/>
      </rPr>
      <t xml:space="preserve"> Der jeweils höhere Betrag</t>
    </r>
  </si>
  <si>
    <r>
      <t>2</t>
    </r>
    <r>
      <rPr>
        <sz val="8"/>
        <rFont val="Arial"/>
        <family val="2"/>
      </rPr>
      <t xml:space="preserve"> Luftfahrzeughaftpflicht, See-, Binnensee- und Flussschiffahrtshaftpflicht, allgemeine Haftpflicht</t>
    </r>
  </si>
  <si>
    <t>Prämien, Schäden und Rückstellungen für die Schadenversicherung ohne die</t>
  </si>
  <si>
    <r>
      <t>Gebuchte</t>
    </r>
    <r>
      <rPr>
        <sz val="10"/>
        <rFont val="Arial"/>
        <family val="0"/>
      </rPr>
      <t xml:space="preserve"> Bruttoprämien einschliesslich Nebeneinahmen</t>
    </r>
  </si>
  <si>
    <r>
      <t>Verdiente</t>
    </r>
    <r>
      <rPr>
        <sz val="10"/>
        <rFont val="Arial"/>
        <family val="0"/>
      </rPr>
      <t xml:space="preserve"> Bruttoprämien einschliesslich Nebeneinahmen</t>
    </r>
  </si>
  <si>
    <t>Gesamtgeschäft</t>
  </si>
  <si>
    <t xml:space="preserve">Schäden                                 </t>
  </si>
  <si>
    <t>Jahre</t>
  </si>
  <si>
    <t>Erstes Geschäftsjahr</t>
  </si>
  <si>
    <t>Zweites Geschäftsjahr</t>
  </si>
  <si>
    <t>Drittes Geschäftsjahr</t>
  </si>
  <si>
    <t>Viertes Geschäftsjahr</t>
  </si>
  <si>
    <t>Fünftes Geschäftsjahr</t>
  </si>
  <si>
    <t>Sechstes Geschäftsjahr</t>
  </si>
  <si>
    <t>Siebtes Geschäftsjahr</t>
  </si>
  <si>
    <t>Anhang 2</t>
  </si>
  <si>
    <r>
      <t>Bezugsperiode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</si>
  <si>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 xml:space="preserve">Zahlungen für Versicherungsfälle für das </t>
    </r>
    <r>
      <rPr>
        <b/>
        <sz val="10"/>
        <rFont val="Arial"/>
        <family val="2"/>
      </rPr>
      <t>Gesamtgeschäft</t>
    </r>
    <r>
      <rPr>
        <sz val="10"/>
        <rFont val="Arial"/>
        <family val="0"/>
      </rPr>
      <t>, Bruttobetrag</t>
    </r>
  </si>
  <si>
    <r>
      <t>Am Beginn der Bezugsperiode</t>
    </r>
    <r>
      <rPr>
        <b/>
        <vertAlign val="superscript"/>
        <sz val="10"/>
        <rFont val="Arial"/>
        <family val="2"/>
      </rPr>
      <t>2</t>
    </r>
  </si>
  <si>
    <r>
      <t>Am Ende der Bezugsperiode</t>
    </r>
    <r>
      <rPr>
        <b/>
        <vertAlign val="superscript"/>
        <sz val="10"/>
        <rFont val="Arial"/>
        <family val="2"/>
      </rPr>
      <t>2</t>
    </r>
  </si>
  <si>
    <r>
      <t xml:space="preserve">Bruttobetrag der Rückstellung für schwebende Schäden für das </t>
    </r>
    <r>
      <rPr>
        <b/>
        <sz val="10"/>
        <rFont val="Arial"/>
        <family val="2"/>
      </rPr>
      <t>Gesamtgeschäft</t>
    </r>
  </si>
  <si>
    <t>Bruttobetrag der Schadenrückstellung (direktes + übernommenes</t>
  </si>
  <si>
    <t>Total Bruttobetrag der Rückstellung für schwebende Schäden</t>
  </si>
  <si>
    <t>Bruttobetrag der Rückstellung für schwebende Schäden (direktes</t>
  </si>
  <si>
    <t>Reserven für eigene Aktien</t>
  </si>
  <si>
    <t>Auf begründeten Antrag können folgende weitere Elemente</t>
  </si>
  <si>
    <t>gemäss Art. 37 Abs. 2 AVO als Eigenmittel zugelassen werden:</t>
  </si>
  <si>
    <t>Rückstellungen für künftige Verpflichtungen und Verluste,</t>
  </si>
  <si>
    <t>die nicht eindeutig einem bestimmten Geschäftsfall zuzuordnen sind</t>
  </si>
  <si>
    <t>Bewertungsreserven auf Aktiven und Passiven (mit Ausnahme der versicherungs-</t>
  </si>
  <si>
    <t>technischen Rückstellungen und der festverzinslichen Wertpapiere)</t>
  </si>
  <si>
    <t>mit fester Laufzeit</t>
  </si>
  <si>
    <t>ohne feste Laufzeit</t>
  </si>
  <si>
    <t>Wenn der Nachweis erbracht wird, können folgende Elemente gemäss</t>
  </si>
  <si>
    <t>Bewertungsreserven auf festverzinslichen Wertpapieren</t>
  </si>
  <si>
    <t>Besondere Fälle gemäss Art. 38 AVO:</t>
  </si>
  <si>
    <t>Art. 216 Abs. 3 der Übergangsbestimmungen zur AVO angerechnet werden:</t>
  </si>
  <si>
    <t>Abzug der Differenz für die Schadenversicherung bzw. die Schadenrückversicherung</t>
  </si>
  <si>
    <t>Eigene Aktien im unmittelbarem Besitz, die auf eigenes Risiko gehalten werden</t>
  </si>
  <si>
    <t>Vorgesehene Kapitalrückzahlungen</t>
  </si>
  <si>
    <t>Beschränkungen für die Anrechnung von hybriden Instrumenten</t>
  </si>
  <si>
    <t>Hybride Instrumente mit fester Laufzeit</t>
  </si>
  <si>
    <t>sind anrechenbar bis zu einer Höchstgrenze von 25 % des jeweils niedrigeren</t>
  </si>
  <si>
    <t>Betrags der verfügbaren und der geforderten Solvabilitätsspanne</t>
  </si>
  <si>
    <t>Massgebender Betrag=</t>
  </si>
  <si>
    <t>25%=</t>
  </si>
  <si>
    <t>Einzusetzender Betrag</t>
  </si>
  <si>
    <t>Reduktion der Anrechnung um jährlich 20 % des ursprünglichen Nominalwertes in den letzten fünf</t>
  </si>
  <si>
    <t>50%=</t>
  </si>
  <si>
    <t>50% der geforderten Solvabilitätsspanne</t>
  </si>
  <si>
    <r>
      <t>I. Verfügbare Solvabilitätsspanne (Rechtsgrundlage: Art. 37 AVO</t>
    </r>
    <r>
      <rPr>
        <b/>
        <sz val="12"/>
        <rFont val="Arial"/>
        <family val="2"/>
      </rPr>
      <t xml:space="preserve">) </t>
    </r>
  </si>
  <si>
    <t>sind die entsprechenden Beträge in die Felder E83 und E84 zu übertragen.</t>
  </si>
  <si>
    <r>
      <t>Versicherungszweige B11, B12 und B13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(Übertrag aus der Tabelle "Anhang 1")</t>
    </r>
  </si>
  <si>
    <r>
      <t>Gebuchte oder verdiente Bruttoprämien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für die</t>
    </r>
    <r>
      <rPr>
        <b/>
        <sz val="10"/>
        <rFont val="Arial"/>
        <family val="2"/>
      </rPr>
      <t xml:space="preserve"> Versicherungszweige B11</t>
    </r>
  </si>
  <si>
    <r>
      <t>Prämien der Zweige B11, B12 und B13</t>
    </r>
    <r>
      <rPr>
        <vertAlign val="superscript"/>
        <sz val="10"/>
        <rFont val="Arial"/>
        <family val="2"/>
      </rPr>
      <t>1</t>
    </r>
  </si>
  <si>
    <t>Prämien ohne die Prämien der Zweige B11, B12 und B13</t>
  </si>
  <si>
    <r>
      <t>Zahlungen für Versicherungsfälle für die</t>
    </r>
    <r>
      <rPr>
        <b/>
        <sz val="10"/>
        <rFont val="Arial"/>
        <family val="2"/>
      </rPr>
      <t xml:space="preserve"> Zweige B11, B12 und B13</t>
    </r>
    <r>
      <rPr>
        <sz val="10"/>
        <rFont val="Arial"/>
        <family val="0"/>
      </rPr>
      <t>, Bruttobetrag</t>
    </r>
  </si>
  <si>
    <r>
      <t>Zahlungen für Versicherungsfälle</t>
    </r>
    <r>
      <rPr>
        <b/>
        <sz val="10"/>
        <rFont val="Arial"/>
        <family val="2"/>
      </rPr>
      <t xml:space="preserve"> ohne die Zweige B11, B12 und B13</t>
    </r>
    <r>
      <rPr>
        <sz val="10"/>
        <rFont val="Arial"/>
        <family val="0"/>
      </rPr>
      <t>, Bruttobetrag</t>
    </r>
  </si>
  <si>
    <r>
      <t xml:space="preserve">Bruttobetrag der Rückstellung für schwebende Schäden für die </t>
    </r>
    <r>
      <rPr>
        <b/>
        <sz val="10"/>
        <rFont val="Arial"/>
        <family val="2"/>
      </rPr>
      <t>Zweige B11, B12 und B13</t>
    </r>
  </si>
  <si>
    <r>
      <t xml:space="preserve">Bruttobetrag der Rückstellung für schwebende Schäden </t>
    </r>
    <r>
      <rPr>
        <b/>
        <sz val="10"/>
        <rFont val="Arial"/>
        <family val="2"/>
      </rPr>
      <t>ohne die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Zweige B11, B12 und B13</t>
    </r>
  </si>
  <si>
    <t>Geschäft) ohne die Zweige B11, B12 und B13 am Ende der Bezugsperiode</t>
  </si>
  <si>
    <r>
      <t xml:space="preserve">Geschäft) für die </t>
    </r>
    <r>
      <rPr>
        <b/>
        <sz val="10"/>
        <rFont val="Arial"/>
        <family val="2"/>
      </rPr>
      <t>Zweige B11, B12 und B13</t>
    </r>
    <r>
      <rPr>
        <sz val="10"/>
        <rFont val="Arial"/>
        <family val="0"/>
      </rPr>
      <t xml:space="preserve"> am Ende der Bezugsperiode</t>
    </r>
  </si>
  <si>
    <t>Geschäft) ohne die Zweige B11, B12 und B13 am Beginn der Bezugsperiode</t>
  </si>
  <si>
    <r>
      <t xml:space="preserve">Geschäft) für die </t>
    </r>
    <r>
      <rPr>
        <b/>
        <sz val="10"/>
        <rFont val="Arial"/>
        <family val="2"/>
      </rPr>
      <t>Zweige B11, B12 und B13</t>
    </r>
    <r>
      <rPr>
        <sz val="10"/>
        <rFont val="Arial"/>
        <family val="0"/>
      </rPr>
      <t xml:space="preserve"> am Beginn der Bezugsperiode</t>
    </r>
  </si>
  <si>
    <r>
      <t>Zahlungen für Versicherungsfälle für die</t>
    </r>
    <r>
      <rPr>
        <b/>
        <sz val="10"/>
        <rFont val="Arial"/>
        <family val="0"/>
      </rPr>
      <t xml:space="preserve"> Zweige B11, B12 und B13, </t>
    </r>
    <r>
      <rPr>
        <sz val="10"/>
        <rFont val="Arial"/>
        <family val="0"/>
      </rPr>
      <t>ohne Zahlungen</t>
    </r>
  </si>
  <si>
    <t>Quotient 1 = (a+b) : (c+d)</t>
  </si>
  <si>
    <t>(siehe Art. 30 AVO)</t>
  </si>
  <si>
    <t>Bruttobetrag der Schadenrückstellung</t>
  </si>
  <si>
    <t>Quotient der Bruttorückstellung</t>
  </si>
  <si>
    <r>
      <t xml:space="preserve">Rückstellung für schwebende Schäden,  </t>
    </r>
    <r>
      <rPr>
        <b/>
        <u val="single"/>
        <sz val="11"/>
        <rFont val="Arial"/>
        <family val="2"/>
      </rPr>
      <t>B r u t t o</t>
    </r>
    <r>
      <rPr>
        <b/>
        <sz val="11"/>
        <rFont val="Arial"/>
        <family val="2"/>
      </rPr>
      <t xml:space="preserve"> betrag</t>
    </r>
  </si>
  <si>
    <t>(Rechtsgrundlage Art. 39 Abs. 2 AVO)</t>
  </si>
  <si>
    <t>Hybride Instrumente ohne feste Laufzeit</t>
  </si>
  <si>
    <t>niedrigeren Betrags der verfügbaren und der geforderten Solvabilitätsspanne angerechnet</t>
  </si>
  <si>
    <t>werden</t>
  </si>
  <si>
    <t xml:space="preserve">Hybride Instrumente können gesamthaft bis zu einer Höchstgrenze von 50 % des jeweils </t>
  </si>
  <si>
    <t>Mindestens 50% der geforderten Solvabilitätsspannne müssen mit</t>
  </si>
  <si>
    <t>anderen Eigenmitteln gedeckt werden als mit Bewertungsreserven</t>
  </si>
  <si>
    <t>Eigenmittel ohne Bewertungsreserven</t>
  </si>
  <si>
    <t>(nach obiger Anpassung)</t>
  </si>
  <si>
    <t>Belastete Eigenmittel gemäss Art. 9 Abs. 1 VAG</t>
  </si>
  <si>
    <t>Erstes Ergebnis (Rechtsgrundlage : Art. 24 AVO)</t>
  </si>
  <si>
    <t>A. Aufgliederung einzelner mathematischer Rückstellungen am Bilanzstichtag</t>
  </si>
  <si>
    <t>Rubriken</t>
  </si>
  <si>
    <t>Deckungskapital</t>
  </si>
  <si>
    <t>Prämien- überträge</t>
  </si>
  <si>
    <t>Bruttobetrag</t>
  </si>
  <si>
    <t>Betrag für eigene Rechnung</t>
  </si>
  <si>
    <t>(a)</t>
  </si>
  <si>
    <t>(b)</t>
  </si>
  <si>
    <t>(c)</t>
  </si>
  <si>
    <t>(d)</t>
  </si>
  <si>
    <t>(e)</t>
  </si>
  <si>
    <t>(f)</t>
  </si>
  <si>
    <t>(Min.= 85%)</t>
  </si>
  <si>
    <t xml:space="preserve">B. Ermittlung des ersten Ergebnisses </t>
  </si>
  <si>
    <t>Zweites Ergebnis (Rechtsgrundlage : Art. 24 AVO)</t>
  </si>
  <si>
    <t>Aufgliederung der Risikosumme am Bilanzstichtag</t>
  </si>
  <si>
    <t>Risikokapital brutto</t>
  </si>
  <si>
    <t>davon Risikokapital</t>
  </si>
  <si>
    <t>von Todesfallversicherungen mit Gesamtlaufzeit</t>
  </si>
  <si>
    <t>bis zu 3 Jahren</t>
  </si>
  <si>
    <t>(Min.= 50%)</t>
  </si>
  <si>
    <t>von über 3 bis zu 5 Jahren</t>
  </si>
  <si>
    <t>der übrigen Versicherungen</t>
  </si>
  <si>
    <t>B.</t>
  </si>
  <si>
    <t xml:space="preserve">Ermittlung des zweiten Ergebnisses </t>
  </si>
  <si>
    <t>(0.1% von 2b x 2d) + (0.15% von 3b x 3d) + (0.3% von 4b x 4d)</t>
  </si>
  <si>
    <t>C.</t>
  </si>
  <si>
    <t xml:space="preserve">Ermittlung der Solvabilitätsspanne </t>
  </si>
  <si>
    <t>1. Ergebnis + 2. Ergebnis</t>
  </si>
  <si>
    <t>Kapitalisations- und Tontinengeschäfte (Versicherungszweige A2, A6 und A7) Rechtsgrundlage : Art. 25 AVO</t>
  </si>
  <si>
    <t>Betrag für eigene</t>
  </si>
  <si>
    <t>Rechnung (c)</t>
  </si>
  <si>
    <t>Deckungskapital von Versicherungen, bei denen</t>
  </si>
  <si>
    <t>der Versicherer ein Anlagerisiko trägt</t>
  </si>
  <si>
    <t>(Min.=85%)</t>
  </si>
  <si>
    <t xml:space="preserve">Deckungskapital von Versicherungen mit </t>
  </si>
  <si>
    <t>Gesamtlaufzeit über 5 Jahren, bei denen der</t>
  </si>
  <si>
    <t>Versicherer kein Anlagerisiko trägt</t>
  </si>
  <si>
    <t>Nettoverwaltungskosten für diese Geschäfte im</t>
  </si>
  <si>
    <t>letzten Geschäftsjahr, sofern die Versicherungs-</t>
  </si>
  <si>
    <t>einrichtung kein Anlagerisiko trägt und die Zuweisung</t>
  </si>
  <si>
    <t>zur Deckung der Verwaltungskosten nicht für einen</t>
  </si>
  <si>
    <t>Zeitraum von mehr als 5 Jahren festgelegt wird</t>
  </si>
  <si>
    <t>Risikokapital der anteilgebundenen</t>
  </si>
  <si>
    <t>Lebensversicherungen</t>
  </si>
  <si>
    <t>(Min.=50%)</t>
  </si>
  <si>
    <t xml:space="preserve">Ermittlung des ersten und zweiten Ergebnisses </t>
  </si>
  <si>
    <t>Erstes Ergebnis : (4% von 1b x 1d) + (1% von 2b x 2d) + (25% von 3c)</t>
  </si>
  <si>
    <t>Zweites Ergebnis : (0.3% von 4b) x 4d</t>
  </si>
  <si>
    <t>Ermittlung der geforderten Solvabilitätsspanne für die anteilgebunde Lebensversicherung</t>
  </si>
  <si>
    <t>Geforderte Solvabilitätsspanne für die Lebensversicherung (indirektes Geschäft)</t>
  </si>
  <si>
    <t xml:space="preserve">Geforderte Solvabilitätsspanne (indirektes Geschäft) für anteilgebundene Lebensversicherungen, </t>
  </si>
  <si>
    <t>Erstes Ergebnis</t>
  </si>
  <si>
    <t>Prämienindex</t>
  </si>
  <si>
    <t>und Prämien für das in Rückdeckung übernommene Geschäft;  ohne</t>
  </si>
  <si>
    <r>
      <t>Gebuchte oder verdiente Bruttoprämien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einschliesslich Nebeneinnahmen</t>
    </r>
  </si>
  <si>
    <r>
      <t>B12 und B13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einschliesslich Nebeneinnahmen und Prämien für das in Rück-</t>
    </r>
  </si>
  <si>
    <t>Zweites Ergebnis</t>
  </si>
  <si>
    <t>Schadenindex</t>
  </si>
  <si>
    <t>Zahlungen für Versicherungsfälle, ohne die Zweige 11, 12 und 13, einschliesslich Zahlungen</t>
  </si>
  <si>
    <t>im übernommenen Geschäft während der Bezugsperiode (siehe Art. 27 AVO), Bruttobetrag</t>
  </si>
  <si>
    <t>Schadenindex (Fortsetzung)</t>
  </si>
  <si>
    <t>und Prämien für das in Rückdeckung übernommene Geschäft</t>
  </si>
  <si>
    <t>Zahlungen für Versicherungsfälle einschliesslich Zahlungen im</t>
  </si>
  <si>
    <t>Prämien (direktes und indirektes Geschäft)</t>
  </si>
  <si>
    <t>Rückstellung für schwebende Schäden (direktes und indirektes Geschäft)</t>
  </si>
  <si>
    <t>I.</t>
  </si>
  <si>
    <t>Verfügbare Solvabilitätsspanne (ES07A)</t>
  </si>
  <si>
    <t>Kontrolle der Höchstgrenzen (ES07Ab)</t>
  </si>
  <si>
    <t>Zusammenfassende Übersicht (ES07J)</t>
  </si>
  <si>
    <t>ES07A</t>
  </si>
  <si>
    <t>Einbezahltes Aktienkapital</t>
  </si>
  <si>
    <t>Genossenschaftskapital oder Kapital nach Art. 8 VAG</t>
  </si>
  <si>
    <t>ES07Ab</t>
  </si>
  <si>
    <t>(Rechtsgrundlage Art. 37 Abs. 2 Bst. c</t>
  </si>
  <si>
    <t>ES07B</t>
  </si>
  <si>
    <t>(Rechtsgrundlagen : Art. 27-30 und 32 AVO)</t>
  </si>
  <si>
    <t>(Rechtsgrundlagen : Art. 27-31 AVO)</t>
  </si>
  <si>
    <t>ES07C</t>
  </si>
  <si>
    <t>Fortsetzung</t>
  </si>
  <si>
    <t>Quotient der Bruttorückstellung (Übertrag aus der Tabelle "Anhang 2")</t>
  </si>
  <si>
    <t>ES07D</t>
  </si>
  <si>
    <t>ES07E</t>
  </si>
  <si>
    <t>ES07J</t>
  </si>
  <si>
    <t>3. Lebensversicherung (indirektes Geschäft) Versicherungszweige A1 und A3</t>
  </si>
  <si>
    <t>ES07F</t>
  </si>
  <si>
    <t>ES07G</t>
  </si>
  <si>
    <t xml:space="preserve">Basisgrössen der Berechnung zum Bilanzstichtag </t>
  </si>
  <si>
    <t>ES07H</t>
  </si>
  <si>
    <r>
      <t>1</t>
    </r>
    <r>
      <rPr>
        <sz val="9"/>
        <rFont val="Arial"/>
        <family val="2"/>
      </rPr>
      <t xml:space="preserve"> Zweige gemäss Anhang 1 B. Schadenversicherung AVO, d.h. Luftfahrzeughaftpflicht, See-, Binnensee- und Flussschiffahrtshaftpflicht und allgemeine Haftpflicht</t>
    </r>
  </si>
  <si>
    <r>
      <t>2</t>
    </r>
    <r>
      <rPr>
        <sz val="9"/>
        <rFont val="Arial"/>
        <family val="2"/>
      </rPr>
      <t xml:space="preserve"> Bezugsperiode mit 3 oder 7 Geschäftsjahren, siehe Art. 27 AVO</t>
    </r>
  </si>
  <si>
    <t>Quotient der Bruttorückstellung für ES07C und ES07E (Schadengeschäft)</t>
  </si>
  <si>
    <t>Unterschrift :</t>
  </si>
  <si>
    <t>1. Gesamttotal</t>
  </si>
  <si>
    <t>4% von 1d x 1f</t>
  </si>
  <si>
    <t>Quotient</t>
  </si>
  <si>
    <t>Übertrag von C125</t>
  </si>
  <si>
    <t>Im Feld C124 soll der maximal anrechenbare Betrag für hybride Instrumente mit fester Laufzeit bestimmt</t>
  </si>
  <si>
    <t xml:space="preserve">werden. Wir bitten Sie, den Betrag auf C124 solange anzupassen, bis auf D124 ein OK erscheint. Eine </t>
  </si>
  <si>
    <t xml:space="preserve">Jahren der Laufzeit ist zu berücksichtigen. Der anrechenbare Betrag wird auf das Feld C141 übertragen. </t>
  </si>
  <si>
    <t>Wir bitten Sie, den Betrag auf C142 solange anzupassen, bis auf D143 ein OK erscheint. Anschliessend</t>
  </si>
  <si>
    <t>Quotient = (a+b) : (c+d)</t>
  </si>
  <si>
    <r>
      <t>Erstes Ergebnis</t>
    </r>
    <r>
      <rPr>
        <sz val="10"/>
        <rFont val="Arial"/>
        <family val="0"/>
      </rPr>
      <t xml:space="preserve"> = Total 4.c) x Quotient </t>
    </r>
  </si>
  <si>
    <r>
      <t>Zweites Ergebnis</t>
    </r>
    <r>
      <rPr>
        <sz val="10"/>
        <rFont val="Arial"/>
        <family val="0"/>
      </rPr>
      <t xml:space="preserve"> = Total 11.c) x Quotient </t>
    </r>
  </si>
  <si>
    <r>
      <t>Erstes Ergebnis</t>
    </r>
    <r>
      <rPr>
        <sz val="10"/>
        <rFont val="Arial"/>
        <family val="0"/>
      </rPr>
      <t xml:space="preserve"> = Total 2.c) x Quotient </t>
    </r>
  </si>
  <si>
    <r>
      <t>Zweites Ergebnis</t>
    </r>
    <r>
      <rPr>
        <sz val="10"/>
        <rFont val="Arial"/>
        <family val="0"/>
      </rPr>
      <t xml:space="preserve"> = Total 6.c) x Quotient </t>
    </r>
  </si>
  <si>
    <t>ES07I</t>
  </si>
  <si>
    <r>
      <t xml:space="preserve">Schadenaufwand, 1. Jahr </t>
    </r>
    <r>
      <rPr>
        <vertAlign val="superscript"/>
        <sz val="10"/>
        <rFont val="Arial"/>
        <family val="2"/>
      </rPr>
      <t>2</t>
    </r>
  </si>
  <si>
    <t xml:space="preserve">Schadenaufwand, 2. Jahr </t>
  </si>
  <si>
    <t xml:space="preserve">Schadenaufwand, 3. Jahr </t>
  </si>
  <si>
    <t xml:space="preserve">Stufe 2 </t>
  </si>
  <si>
    <t>Zwischenergebnis</t>
  </si>
  <si>
    <t>Zwischenergebnis x Quotient 2d</t>
  </si>
  <si>
    <r>
      <t>1</t>
    </r>
    <r>
      <rPr>
        <sz val="9"/>
        <rFont val="Arial"/>
        <family val="2"/>
      </rPr>
      <t xml:space="preserve"> Der jeweils höhere Betrag</t>
    </r>
  </si>
  <si>
    <r>
      <t>2</t>
    </r>
    <r>
      <rPr>
        <sz val="9"/>
        <rFont val="Arial"/>
        <family val="2"/>
      </rPr>
      <t xml:space="preserve"> Schadenaufwand = Schadenzahlungen </t>
    </r>
    <r>
      <rPr>
        <sz val="9"/>
        <rFont val="Symbol"/>
        <family val="1"/>
      </rPr>
      <t>±</t>
    </r>
    <r>
      <rPr>
        <sz val="9"/>
        <rFont val="Arial"/>
        <family val="2"/>
      </rPr>
      <t xml:space="preserve"> Veränderung der Schadenrückstellungen</t>
    </r>
  </si>
  <si>
    <t>Prämien des Geschäftjahres</t>
  </si>
  <si>
    <r>
      <t>A. Gebuchte oder verdiente Prämien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und Zahlungen für Versicherungsfälle </t>
    </r>
  </si>
  <si>
    <t>Betrag der geforderten Solvabilitätsspanne (ES07B-I)</t>
  </si>
  <si>
    <t>5. Lebensversicherung (indirektes Geschäft) Versicherungszweige A2, A6 und A7</t>
  </si>
  <si>
    <t>6. Geforderte Solvabilitätsspanne für den ganzen Geschätsbetrieb</t>
  </si>
  <si>
    <t>7. Verfügbare Solvabilitätsspanne</t>
  </si>
  <si>
    <t>8. Überdeckung (+) / Unterdeckung (-)</t>
  </si>
  <si>
    <t xml:space="preserve">9. Verfügbare Solvabilitätsspanne in % der geforderten </t>
  </si>
  <si>
    <t xml:space="preserve">    Solvabilitätsspanne</t>
  </si>
  <si>
    <r>
      <t xml:space="preserve">Hybride Instrumente </t>
    </r>
    <r>
      <rPr>
        <b/>
        <sz val="10"/>
        <rFont val="Arial"/>
        <family val="2"/>
      </rPr>
      <t>(Bitte zuerst die Kontrollrechnung auf ES07Ab durchführen)</t>
    </r>
  </si>
  <si>
    <t>Die Unterzeichnenden bestätigen die Richtigkeit der Angaben dieses Berichts</t>
  </si>
  <si>
    <t>Name, Vorname:</t>
  </si>
  <si>
    <t>Funktion:</t>
  </si>
  <si>
    <t>Schadenversicherer mit Sitz in der Schweiz</t>
  </si>
  <si>
    <t>2007</t>
  </si>
  <si>
    <t>Name des Versicherungsunternehmens</t>
  </si>
  <si>
    <t>welche nach Art der Lebensversicherung betrieben wird</t>
  </si>
  <si>
    <t>Krankenversicherung, welche nach Art der</t>
  </si>
  <si>
    <t>Lebensversicherung betrieben wird</t>
  </si>
  <si>
    <t>2. Krankenversicherung, welche nach Art der Lebensversicherung betrieben wird</t>
  </si>
  <si>
    <t xml:space="preserve">der Versicherungszweige A1 und A3  </t>
  </si>
  <si>
    <t>Geforderte Solvabilitätsspanne für Unfalltod (indirektes Geschäft aus Lebensversicherung)</t>
  </si>
  <si>
    <t>Krankenversicherung, welche Art der Lebensversicherung betrieben wird</t>
  </si>
  <si>
    <t>Krankenversicherung, welche nach Art der Lebensversicherung</t>
  </si>
  <si>
    <t>nach Art der Lebensversicherung betrieben wird</t>
  </si>
  <si>
    <t>betrieben wird</t>
  </si>
  <si>
    <t>4. Unfalltod (indirektes Geschäft aus Lebensversicherung)</t>
  </si>
  <si>
    <t xml:space="preserve">B. Ermittlung des Zwischenergebnisses </t>
  </si>
  <si>
    <t xml:space="preserve">C. Geforderte Solvabilitätsspanne </t>
  </si>
  <si>
    <t xml:space="preserve">Schadenversicherung ohne die Krankenversicherung, welche </t>
  </si>
  <si>
    <t xml:space="preserve">Schadenversicherung ohne die Krankenversicherung,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</si>
</sst>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0%"/>
    <numFmt numFmtId="179" formatCode="0.000%"/>
    <numFmt numFmtId="180" formatCode="#,##0.0"/>
    <numFmt numFmtId="181" formatCode="0.0%"/>
    <numFmt numFmtId="182" formatCode="_ * #,##0.000_ ;_ * \-#,##0.000_ ;_ * &quot;-&quot;??_ ;_ @_ "/>
    <numFmt numFmtId="183" formatCode="_ * #,##0.0000_ ;_ * \-#,##0.0000_ ;_ * &quot;-&quot;??_ ;_ @_ "/>
    <numFmt numFmtId="184" formatCode="_ * #,##0.0_ ;_ * \-#,##0.0_ ;_ * &quot;-&quot;??_ ;_ @_ "/>
    <numFmt numFmtId="185" formatCode="_ * #,##0_ ;_ * \-#,##0_ ;_ * &quot;-&quot;??_ ;_ @_ "/>
    <numFmt numFmtId="186" formatCode="#,##0.000"/>
    <numFmt numFmtId="187" formatCode="0_ ;\-0\ "/>
    <numFmt numFmtId="188" formatCode="[$-807]dddd\,\ 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&quot;CHF&quot;\ #,##0;&quot;CHF&quot;\ \-#,##0"/>
    <numFmt numFmtId="194" formatCode="&quot;CHF&quot;\ #,##0;[Red]&quot;CHF&quot;\ \-#,##0"/>
    <numFmt numFmtId="195" formatCode="&quot;CHF&quot;\ #,##0.00;&quot;CHF&quot;\ \-#,##0.00"/>
    <numFmt numFmtId="196" formatCode="&quot;CHF&quot;\ #,##0.00;[Red]&quot;CHF&quot;\ \-#,##0.00"/>
    <numFmt numFmtId="197" formatCode="_ &quot;CHF&quot;\ * #,##0_ ;_ &quot;CHF&quot;\ * \-#,##0_ ;_ &quot;CHF&quot;\ * &quot;-&quot;_ ;_ @_ "/>
    <numFmt numFmtId="198" formatCode="_ &quot;CHF&quot;\ * #,##0.00_ ;_ &quot;CHF&quot;\ * \-#,##0.00_ ;_ &quot;CHF&quot;\ * &quot;-&quot;??_ ;_ @_ "/>
    <numFmt numFmtId="199" formatCode="#,##0.0;\-\ #,##0.0"/>
    <numFmt numFmtId="200" formatCode="#\ ##0.0;\-\ #\ ##0.0"/>
    <numFmt numFmtId="201" formatCode="\+0.0;\-0.0;\-"/>
    <numFmt numFmtId="202" formatCode="\+\ #,##0;\-\ #,##0;0"/>
    <numFmt numFmtId="203" formatCode="00000"/>
    <numFmt numFmtId="204" formatCode="0.0"/>
    <numFmt numFmtId="205" formatCode="#,##0;\-#,##0;\ \ \ \ \ \-"/>
    <numFmt numFmtId="206" formatCode="#,##0.0000"/>
    <numFmt numFmtId="207" formatCode="#,##0;\-#,##0;\ \-"/>
    <numFmt numFmtId="208" formatCode="#,##0.000000"/>
    <numFmt numFmtId="209" formatCode="#,##0.00000"/>
    <numFmt numFmtId="210" formatCode="#,##0.0000000000"/>
    <numFmt numFmtId="211" formatCode="#,##0.000000000000000"/>
    <numFmt numFmtId="212" formatCode="0.0000000000"/>
    <numFmt numFmtId="213" formatCode="#,##0.000000000"/>
    <numFmt numFmtId="214" formatCode="#,##0.00000000"/>
    <numFmt numFmtId="215" formatCode="#,##0.0000000"/>
    <numFmt numFmtId="216" formatCode="0.00;;"/>
    <numFmt numFmtId="217" formatCode="#,##0;;"/>
    <numFmt numFmtId="218" formatCode="#,##0.00000000000000000000"/>
    <numFmt numFmtId="219" formatCode="0.000"/>
  </numFmts>
  <fonts count="38">
    <font>
      <sz val="10"/>
      <name val="Arial"/>
      <family val="0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10"/>
      <name val="Arial"/>
      <family val="0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sz val="16"/>
      <name val="Arial"/>
      <family val="2"/>
    </font>
    <font>
      <b/>
      <sz val="10"/>
      <color indexed="53"/>
      <name val="Arial"/>
      <family val="2"/>
    </font>
    <font>
      <b/>
      <u val="single"/>
      <sz val="11"/>
      <name val="Arial"/>
      <family val="2"/>
    </font>
    <font>
      <b/>
      <i/>
      <sz val="18"/>
      <color indexed="53"/>
      <name val="Arial"/>
      <family val="2"/>
    </font>
    <font>
      <sz val="9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9" fontId="14" fillId="0" borderId="0" xfId="0" applyNumberFormat="1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3" fontId="0" fillId="0" borderId="1" xfId="0" applyNumberForma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3" fontId="17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3" fontId="4" fillId="0" borderId="2" xfId="0" applyNumberFormat="1" applyFont="1" applyBorder="1" applyAlignment="1" applyProtection="1">
      <alignment/>
      <protection/>
    </xf>
    <xf numFmtId="49" fontId="4" fillId="0" borderId="3" xfId="0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18" fillId="0" borderId="3" xfId="0" applyFont="1" applyBorder="1" applyAlignment="1" applyProtection="1">
      <alignment/>
      <protection/>
    </xf>
    <xf numFmtId="3" fontId="4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" fontId="0" fillId="0" borderId="1" xfId="0" applyNumberFormat="1" applyFont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3" fontId="20" fillId="3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wrapText="1"/>
      <protection/>
    </xf>
    <xf numFmtId="3" fontId="3" fillId="3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3" fontId="3" fillId="0" borderId="1" xfId="0" applyNumberFormat="1" applyFont="1" applyFill="1" applyBorder="1" applyAlignment="1" applyProtection="1">
      <alignment/>
      <protection/>
    </xf>
    <xf numFmtId="10" fontId="0" fillId="0" borderId="0" xfId="0" applyNumberForma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0" fontId="0" fillId="0" borderId="0" xfId="0" applyNumberFormat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/>
      <protection/>
    </xf>
    <xf numFmtId="49" fontId="0" fillId="0" borderId="3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3" fontId="0" fillId="0" borderId="3" xfId="0" applyNumberForma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" fontId="0" fillId="0" borderId="1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4" fillId="0" borderId="2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185" fontId="0" fillId="4" borderId="1" xfId="18" applyNumberFormat="1" applyFill="1" applyBorder="1" applyAlignment="1" applyProtection="1">
      <alignment/>
      <protection locked="0"/>
    </xf>
    <xf numFmtId="185" fontId="0" fillId="0" borderId="0" xfId="18" applyNumberFormat="1" applyAlignment="1">
      <alignment/>
    </xf>
    <xf numFmtId="185" fontId="4" fillId="4" borderId="1" xfId="18" applyNumberFormat="1" applyFont="1" applyFill="1" applyBorder="1" applyAlignment="1">
      <alignment/>
    </xf>
    <xf numFmtId="0" fontId="0" fillId="0" borderId="0" xfId="0" applyBorder="1" applyAlignment="1">
      <alignment/>
    </xf>
    <xf numFmtId="3" fontId="4" fillId="0" borderId="2" xfId="0" applyNumberFormat="1" applyFont="1" applyFill="1" applyBorder="1" applyAlignment="1" applyProtection="1">
      <alignment/>
      <protection/>
    </xf>
    <xf numFmtId="3" fontId="4" fillId="0" borderId="3" xfId="0" applyNumberFormat="1" applyFont="1" applyFill="1" applyBorder="1" applyAlignment="1" applyProtection="1">
      <alignment/>
      <protection/>
    </xf>
    <xf numFmtId="3" fontId="0" fillId="0" borderId="4" xfId="0" applyNumberForma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2" fillId="0" borderId="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3" fillId="0" borderId="3" xfId="0" applyNumberFormat="1" applyFont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14" fillId="5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29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29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3" fillId="0" borderId="1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vertic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3" fontId="0" fillId="0" borderId="0" xfId="0" applyNumberFormat="1" applyFill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5" xfId="0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85" fontId="0" fillId="0" borderId="0" xfId="0" applyNumberFormat="1" applyAlignment="1">
      <alignment/>
    </xf>
    <xf numFmtId="0" fontId="3" fillId="0" borderId="3" xfId="0" applyFont="1" applyBorder="1" applyAlignment="1" applyProtection="1">
      <alignment/>
      <protection/>
    </xf>
    <xf numFmtId="185" fontId="0" fillId="0" borderId="1" xfId="16" applyNumberFormat="1" applyFill="1" applyBorder="1" applyAlignment="1" applyProtection="1">
      <alignment horizontal="left"/>
      <protection locked="0"/>
    </xf>
    <xf numFmtId="185" fontId="0" fillId="0" borderId="1" xfId="16" applyNumberFormat="1" applyFill="1" applyBorder="1" applyAlignment="1" applyProtection="1">
      <alignment/>
      <protection locked="0"/>
    </xf>
    <xf numFmtId="185" fontId="0" fillId="0" borderId="0" xfId="16" applyNumberFormat="1" applyFill="1" applyBorder="1" applyAlignment="1">
      <alignment/>
    </xf>
    <xf numFmtId="49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1" xfId="0" applyNumberFormat="1" applyFont="1" applyBorder="1" applyAlignment="1" applyProtection="1">
      <alignment horizontal="center"/>
      <protection/>
    </xf>
    <xf numFmtId="3" fontId="34" fillId="0" borderId="0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3" fontId="0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/>
      <protection/>
    </xf>
    <xf numFmtId="3" fontId="20" fillId="3" borderId="4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 quotePrefix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11" fillId="2" borderId="2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185" fontId="0" fillId="0" borderId="1" xfId="16" applyNumberFormat="1" applyFont="1" applyFill="1" applyBorder="1" applyAlignment="1" applyProtection="1">
      <alignment/>
      <protection/>
    </xf>
    <xf numFmtId="185" fontId="0" fillId="0" borderId="0" xfId="16" applyNumberFormat="1" applyFill="1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185" fontId="3" fillId="0" borderId="1" xfId="16" applyNumberFormat="1" applyFont="1" applyBorder="1" applyAlignment="1" applyProtection="1">
      <alignment/>
      <protection/>
    </xf>
    <xf numFmtId="10" fontId="3" fillId="0" borderId="1" xfId="2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185" fontId="3" fillId="0" borderId="0" xfId="16" applyNumberFormat="1" applyFont="1" applyBorder="1" applyAlignment="1" applyProtection="1">
      <alignment/>
      <protection/>
    </xf>
    <xf numFmtId="10" fontId="3" fillId="0" borderId="0" xfId="20" applyNumberFormat="1" applyFont="1" applyBorder="1" applyAlignment="1" applyProtection="1">
      <alignment horizontal="center"/>
      <protection/>
    </xf>
    <xf numFmtId="185" fontId="3" fillId="0" borderId="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0" fontId="3" fillId="0" borderId="1" xfId="20" applyNumberFormat="1" applyFont="1" applyFill="1" applyBorder="1" applyAlignment="1" applyProtection="1">
      <alignment horizontal="center"/>
      <protection/>
    </xf>
    <xf numFmtId="10" fontId="3" fillId="0" borderId="0" xfId="2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185" fontId="0" fillId="0" borderId="12" xfId="16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right"/>
      <protection/>
    </xf>
    <xf numFmtId="185" fontId="4" fillId="0" borderId="2" xfId="0" applyNumberFormat="1" applyFont="1" applyBorder="1" applyAlignment="1" applyProtection="1">
      <alignment/>
      <protection/>
    </xf>
    <xf numFmtId="3" fontId="0" fillId="0" borderId="7" xfId="0" applyNumberFormat="1" applyBorder="1" applyAlignment="1" applyProtection="1">
      <alignment/>
      <protection/>
    </xf>
    <xf numFmtId="49" fontId="0" fillId="0" borderId="3" xfId="0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3" fontId="17" fillId="0" borderId="3" xfId="0" applyNumberFormat="1" applyFont="1" applyFill="1" applyBorder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185" fontId="0" fillId="0" borderId="0" xfId="16" applyNumberFormat="1" applyFont="1" applyFill="1" applyBorder="1" applyAlignment="1" applyProtection="1">
      <alignment/>
      <protection/>
    </xf>
    <xf numFmtId="3" fontId="0" fillId="0" borderId="1" xfId="16" applyNumberFormat="1" applyFill="1" applyBorder="1" applyAlignment="1" applyProtection="1">
      <alignment/>
      <protection locked="0"/>
    </xf>
    <xf numFmtId="185" fontId="0" fillId="0" borderId="0" xfId="16" applyNumberFormat="1" applyAlignment="1" applyProtection="1">
      <alignment/>
      <protection/>
    </xf>
    <xf numFmtId="185" fontId="0" fillId="0" borderId="1" xfId="0" applyNumberFormat="1" applyBorder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43" fontId="0" fillId="0" borderId="1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/>
    </xf>
    <xf numFmtId="0" fontId="4" fillId="4" borderId="12" xfId="0" applyFont="1" applyFill="1" applyBorder="1" applyAlignment="1" applyProtection="1">
      <alignment/>
      <protection locked="0"/>
    </xf>
    <xf numFmtId="0" fontId="4" fillId="4" borderId="13" xfId="0" applyFont="1" applyFill="1" applyBorder="1" applyAlignment="1" applyProtection="1">
      <alignment/>
      <protection locked="0"/>
    </xf>
    <xf numFmtId="0" fontId="4" fillId="4" borderId="14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12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 horizontal="center"/>
      <protection/>
    </xf>
    <xf numFmtId="49" fontId="11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3" fontId="1" fillId="0" borderId="14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</cellXfs>
  <cellStyles count="9">
    <cellStyle name="Normal" xfId="0"/>
    <cellStyle name="Followed Hyperlink" xfId="15"/>
    <cellStyle name="Comma" xfId="16"/>
    <cellStyle name="Comma [0]" xfId="17"/>
    <cellStyle name="Dezimal_Deckungsnachweis_Sicherungsfonds_311204" xfId="18"/>
    <cellStyle name="Hyperlink" xfId="19"/>
    <cellStyle name="Percent" xfId="20"/>
    <cellStyle name="Currency" xfId="21"/>
    <cellStyle name="Currency [0]" xfId="22"/>
  </cellStyles>
  <dxfs count="2">
    <dxf>
      <fill>
        <patternFill patternType="darkDown">
          <bgColor rgb="FFC0C0C0"/>
        </patternFill>
      </fill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72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4"/>
  <sheetViews>
    <sheetView showGridLines="0" tabSelected="1" workbookViewId="0" topLeftCell="A1">
      <selection activeCell="B172" sqref="B172"/>
    </sheetView>
  </sheetViews>
  <sheetFormatPr defaultColWidth="11.421875" defaultRowHeight="12.75"/>
  <cols>
    <col min="1" max="1" width="3.8515625" style="19" customWidth="1"/>
    <col min="2" max="2" width="38.57421875" style="8" customWidth="1"/>
    <col min="3" max="3" width="14.28125" style="8" customWidth="1"/>
    <col min="4" max="4" width="18.28125" style="8" customWidth="1"/>
    <col min="5" max="5" width="17.57421875" style="7" customWidth="1"/>
    <col min="6" max="16384" width="11.421875" style="8" customWidth="1"/>
  </cols>
  <sheetData>
    <row r="1" spans="1:5" ht="12.75">
      <c r="A1"/>
      <c r="B1" s="6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6"/>
      <c r="B5" s="6"/>
      <c r="C5" s="6"/>
      <c r="D5" s="6"/>
      <c r="E5" s="6"/>
    </row>
    <row r="6" spans="1:5" ht="12.75">
      <c r="A6" s="6"/>
      <c r="B6" s="6"/>
      <c r="C6" s="161"/>
      <c r="D6" s="6"/>
      <c r="E6" s="6"/>
    </row>
    <row r="7" spans="1:5" ht="12.75">
      <c r="A7" s="6"/>
      <c r="B7" s="6"/>
      <c r="C7" s="6"/>
      <c r="D7" s="6"/>
      <c r="E7" s="6"/>
    </row>
    <row r="8" spans="1:5" ht="12.75">
      <c r="A8" s="6"/>
      <c r="B8" s="6"/>
      <c r="C8" s="6"/>
      <c r="D8" s="6"/>
      <c r="E8" s="6"/>
    </row>
    <row r="9" spans="1:5" ht="30">
      <c r="A9" s="206" t="s">
        <v>1</v>
      </c>
      <c r="B9" s="206"/>
      <c r="C9" s="206"/>
      <c r="D9" s="206"/>
      <c r="E9" s="206"/>
    </row>
    <row r="10" spans="1:5" ht="12.75">
      <c r="A10" s="6"/>
      <c r="B10" s="6"/>
      <c r="C10" s="6"/>
      <c r="D10" s="6"/>
      <c r="E10" s="6"/>
    </row>
    <row r="11" spans="1:5" ht="17.25">
      <c r="A11" s="213" t="s">
        <v>341</v>
      </c>
      <c r="B11" s="214"/>
      <c r="C11" s="214"/>
      <c r="D11" s="214"/>
      <c r="E11" s="214"/>
    </row>
    <row r="12" spans="1:5" ht="12.75">
      <c r="A12" s="6"/>
      <c r="B12" s="6"/>
      <c r="C12" s="6"/>
      <c r="D12" s="6"/>
      <c r="E12" s="6"/>
    </row>
    <row r="13" spans="1:5" ht="12.75">
      <c r="A13" s="6"/>
      <c r="B13" s="6"/>
      <c r="C13" s="6"/>
      <c r="D13" s="6"/>
      <c r="E13" s="6"/>
    </row>
    <row r="14" spans="1:5" ht="22.5">
      <c r="A14" s="207" t="s">
        <v>3</v>
      </c>
      <c r="B14" s="208"/>
      <c r="C14" s="208"/>
      <c r="D14" s="208"/>
      <c r="E14" s="208"/>
    </row>
    <row r="15" spans="1:5" ht="12.75">
      <c r="A15" s="9"/>
      <c r="B15" s="10"/>
      <c r="C15" s="10"/>
      <c r="D15" s="10"/>
      <c r="E15" s="11"/>
    </row>
    <row r="16" spans="1:5" ht="22.5">
      <c r="A16" s="209" t="s">
        <v>342</v>
      </c>
      <c r="B16" s="210"/>
      <c r="C16" s="210"/>
      <c r="D16" s="210"/>
      <c r="E16" s="210"/>
    </row>
    <row r="17" spans="1:5" ht="12.75">
      <c r="A17" s="9"/>
      <c r="B17" s="12">
        <f>IF(A16=0,"Bitte Berichtsjahr einfügen","")</f>
      </c>
      <c r="C17" s="10"/>
      <c r="D17" s="10"/>
      <c r="E17" s="11"/>
    </row>
    <row r="18" spans="1:5" ht="12.75">
      <c r="A18" s="9"/>
      <c r="B18" s="10"/>
      <c r="C18" s="10"/>
      <c r="D18" s="10"/>
      <c r="E18" s="11"/>
    </row>
    <row r="19" spans="1:5" ht="12.75">
      <c r="A19" s="211"/>
      <c r="B19" s="212"/>
      <c r="C19" s="212"/>
      <c r="D19" s="212"/>
      <c r="E19" s="212"/>
    </row>
    <row r="20" spans="1:5" ht="12.75">
      <c r="A20" s="9"/>
      <c r="B20" s="10"/>
      <c r="C20" s="10"/>
      <c r="D20" s="10"/>
      <c r="E20" s="11"/>
    </row>
    <row r="21" spans="1:5" ht="12.75">
      <c r="A21" s="9"/>
      <c r="B21" s="10"/>
      <c r="C21" s="10"/>
      <c r="D21" s="10"/>
      <c r="E21" s="11"/>
    </row>
    <row r="22" spans="1:5" ht="12.75">
      <c r="A22" s="9"/>
      <c r="B22" s="10"/>
      <c r="C22" s="10"/>
      <c r="D22" s="10"/>
      <c r="E22" s="11"/>
    </row>
    <row r="23" spans="1:5" ht="12.75">
      <c r="A23" s="9"/>
      <c r="B23" s="10"/>
      <c r="C23" s="10"/>
      <c r="D23" s="10"/>
      <c r="E23" s="11"/>
    </row>
    <row r="24" spans="1:5" ht="17.25">
      <c r="A24" s="219" t="s">
        <v>343</v>
      </c>
      <c r="B24" s="220"/>
      <c r="C24" s="220"/>
      <c r="D24" s="220"/>
      <c r="E24" s="220"/>
    </row>
    <row r="25" spans="1:5" ht="12.75">
      <c r="A25" s="9"/>
      <c r="B25" s="10"/>
      <c r="C25" s="10"/>
      <c r="D25" s="10"/>
      <c r="E25" s="11"/>
    </row>
    <row r="26" spans="1:5" ht="12.75">
      <c r="A26" s="9"/>
      <c r="B26" s="10"/>
      <c r="C26" s="10"/>
      <c r="D26" s="10"/>
      <c r="E26" s="11"/>
    </row>
    <row r="27" spans="1:5" ht="22.5">
      <c r="A27" s="221"/>
      <c r="B27" s="222"/>
      <c r="C27" s="222"/>
      <c r="D27" s="222"/>
      <c r="E27" s="223"/>
    </row>
    <row r="28" spans="1:5" ht="12.75">
      <c r="A28" s="9"/>
      <c r="B28" s="10"/>
      <c r="C28" s="10"/>
      <c r="D28" s="10"/>
      <c r="E28" s="11"/>
    </row>
    <row r="29" spans="1:5" ht="12.75">
      <c r="A29" s="9"/>
      <c r="B29" s="10"/>
      <c r="C29" s="10"/>
      <c r="D29" s="10"/>
      <c r="E29" s="11"/>
    </row>
    <row r="30" spans="1:5" ht="12.75">
      <c r="A30" s="9"/>
      <c r="B30" s="10"/>
      <c r="C30" s="10"/>
      <c r="D30" s="10"/>
      <c r="E30" s="11"/>
    </row>
    <row r="31" spans="1:5" ht="12.75">
      <c r="A31" s="9"/>
      <c r="B31" s="10"/>
      <c r="C31" s="10"/>
      <c r="D31" s="10"/>
      <c r="E31" s="11"/>
    </row>
    <row r="32" spans="1:5" ht="13.5">
      <c r="A32" s="9"/>
      <c r="B32" s="13" t="s">
        <v>4</v>
      </c>
      <c r="C32" s="10"/>
      <c r="D32" s="10"/>
      <c r="E32" s="11"/>
    </row>
    <row r="33" spans="1:5" ht="13.5">
      <c r="A33" s="9"/>
      <c r="B33" s="13"/>
      <c r="C33" s="10"/>
      <c r="D33" s="10"/>
      <c r="E33" s="11"/>
    </row>
    <row r="34" spans="1:5" ht="13.5">
      <c r="A34" s="14" t="s">
        <v>279</v>
      </c>
      <c r="B34" s="13" t="s">
        <v>280</v>
      </c>
      <c r="C34" s="10"/>
      <c r="D34" s="10"/>
      <c r="E34" s="11"/>
    </row>
    <row r="35" spans="1:5" ht="13.5">
      <c r="A35" s="14"/>
      <c r="B35" s="13" t="s">
        <v>281</v>
      </c>
      <c r="C35" s="10"/>
      <c r="D35" s="10"/>
      <c r="E35" s="11"/>
    </row>
    <row r="36" spans="1:5" ht="13.5">
      <c r="A36" s="14" t="s">
        <v>44</v>
      </c>
      <c r="B36" s="13" t="s">
        <v>330</v>
      </c>
      <c r="C36" s="10"/>
      <c r="D36" s="10"/>
      <c r="E36" s="11"/>
    </row>
    <row r="37" spans="1:5" ht="13.5">
      <c r="A37" s="14" t="s">
        <v>85</v>
      </c>
      <c r="B37" s="13" t="s">
        <v>282</v>
      </c>
      <c r="C37" s="10"/>
      <c r="D37" s="10"/>
      <c r="E37" s="11"/>
    </row>
    <row r="38" spans="1:5" ht="13.5">
      <c r="A38" s="14"/>
      <c r="B38" s="13" t="s">
        <v>112</v>
      </c>
      <c r="C38" s="10"/>
      <c r="D38" s="10"/>
      <c r="E38" s="11"/>
    </row>
    <row r="39" spans="1:5" ht="13.5">
      <c r="A39" s="14"/>
      <c r="B39" s="13" t="s">
        <v>113</v>
      </c>
      <c r="C39" s="10"/>
      <c r="D39" s="10"/>
      <c r="E39" s="11"/>
    </row>
    <row r="40" spans="1:5" ht="13.5">
      <c r="A40" s="14"/>
      <c r="B40" s="10"/>
      <c r="C40" s="10"/>
      <c r="D40" s="10"/>
      <c r="E40" s="11"/>
    </row>
    <row r="41" spans="3:5" ht="12.75">
      <c r="C41" s="10"/>
      <c r="D41" s="10"/>
      <c r="E41" s="11"/>
    </row>
    <row r="42" spans="1:5" ht="12.75">
      <c r="A42" s="9"/>
      <c r="B42" s="10"/>
      <c r="C42" s="10"/>
      <c r="D42" s="10"/>
      <c r="E42" s="11"/>
    </row>
    <row r="43" spans="1:5" ht="12.75">
      <c r="A43" s="9"/>
      <c r="B43" s="10"/>
      <c r="C43" s="10"/>
      <c r="D43" s="10"/>
      <c r="E43" s="11"/>
    </row>
    <row r="44" spans="1:5" ht="12.75">
      <c r="A44" s="9"/>
      <c r="B44" s="10"/>
      <c r="C44" s="10"/>
      <c r="D44" s="10"/>
      <c r="E44" s="11"/>
    </row>
    <row r="45" spans="1:5" ht="12.75">
      <c r="A45" s="9"/>
      <c r="B45" s="10"/>
      <c r="C45" s="10"/>
      <c r="D45" s="10"/>
      <c r="E45" s="11"/>
    </row>
    <row r="46" spans="1:5" ht="16.5">
      <c r="A46" s="224"/>
      <c r="B46" s="225"/>
      <c r="C46" s="225"/>
      <c r="D46" s="225"/>
      <c r="E46" s="225"/>
    </row>
    <row r="47" spans="1:5" ht="16.5">
      <c r="A47" s="15"/>
      <c r="B47" s="16"/>
      <c r="C47" s="16"/>
      <c r="D47" s="16"/>
      <c r="E47" s="16"/>
    </row>
    <row r="48" spans="1:5" ht="16.5">
      <c r="A48" s="224"/>
      <c r="B48" s="226"/>
      <c r="C48" s="226"/>
      <c r="D48" s="226"/>
      <c r="E48" s="226"/>
    </row>
    <row r="49" spans="1:5" ht="16.5">
      <c r="A49" s="15"/>
      <c r="B49" s="16"/>
      <c r="C49" s="16"/>
      <c r="D49" s="16"/>
      <c r="E49" s="16"/>
    </row>
    <row r="50" spans="1:5" ht="12.75">
      <c r="A50" s="216"/>
      <c r="B50" s="217"/>
      <c r="C50" s="217"/>
      <c r="D50" s="217"/>
      <c r="E50" s="218"/>
    </row>
    <row r="51" ht="13.5" customHeight="1" thickBot="1">
      <c r="A51" s="18">
        <f>A27</f>
        <v>0</v>
      </c>
    </row>
    <row r="52" ht="18" customHeight="1" thickBot="1">
      <c r="E52" s="20" t="s">
        <v>283</v>
      </c>
    </row>
    <row r="53" ht="21" customHeight="1">
      <c r="A53" s="21" t="s">
        <v>182</v>
      </c>
    </row>
    <row r="55" spans="1:5" ht="12.75">
      <c r="A55" s="19" t="s">
        <v>5</v>
      </c>
      <c r="B55" s="8" t="s">
        <v>284</v>
      </c>
      <c r="E55" s="5"/>
    </row>
    <row r="56" spans="2:5" ht="12.75">
      <c r="B56" s="8" t="s">
        <v>285</v>
      </c>
      <c r="E56" s="5"/>
    </row>
    <row r="57" ht="12.75">
      <c r="E57" s="11"/>
    </row>
    <row r="58" spans="1:5" ht="12.75">
      <c r="A58" s="19" t="s">
        <v>6</v>
      </c>
      <c r="B58" s="8" t="s">
        <v>7</v>
      </c>
      <c r="E58" s="5"/>
    </row>
    <row r="59" ht="12.75">
      <c r="E59" s="11"/>
    </row>
    <row r="60" spans="1:5" ht="12.75">
      <c r="A60" s="19" t="s">
        <v>8</v>
      </c>
      <c r="B60" s="8" t="s">
        <v>9</v>
      </c>
      <c r="E60" s="11"/>
    </row>
    <row r="61" spans="1:5" ht="12.75">
      <c r="A61" s="23" t="s">
        <v>10</v>
      </c>
      <c r="B61" s="8" t="s">
        <v>11</v>
      </c>
      <c r="E61" s="5"/>
    </row>
    <row r="62" spans="1:5" ht="12.75">
      <c r="A62" s="23" t="s">
        <v>12</v>
      </c>
      <c r="B62" s="8" t="s">
        <v>114</v>
      </c>
      <c r="E62" s="5"/>
    </row>
    <row r="63" spans="1:5" ht="12.75">
      <c r="A63" s="23" t="s">
        <v>13</v>
      </c>
      <c r="B63" s="8" t="s">
        <v>14</v>
      </c>
      <c r="E63" s="5"/>
    </row>
    <row r="64" spans="1:5" ht="12.75">
      <c r="A64" s="23" t="s">
        <v>15</v>
      </c>
      <c r="B64" s="8" t="s">
        <v>16</v>
      </c>
      <c r="E64" s="5"/>
    </row>
    <row r="65" spans="1:5" ht="12.75">
      <c r="A65" s="23" t="s">
        <v>17</v>
      </c>
      <c r="B65" s="8" t="s">
        <v>156</v>
      </c>
      <c r="E65" s="5"/>
    </row>
    <row r="66" spans="1:5" ht="12.75">
      <c r="A66" s="23" t="s">
        <v>18</v>
      </c>
      <c r="B66" s="8" t="s">
        <v>19</v>
      </c>
      <c r="E66" s="5"/>
    </row>
    <row r="67" spans="1:5" ht="12.75">
      <c r="A67" s="23" t="s">
        <v>20</v>
      </c>
      <c r="B67" s="8" t="s">
        <v>21</v>
      </c>
      <c r="E67" s="5"/>
    </row>
    <row r="68" ht="12.75">
      <c r="E68" s="11"/>
    </row>
    <row r="69" spans="1:5" ht="12.75">
      <c r="A69" s="19" t="s">
        <v>22</v>
      </c>
      <c r="B69" s="8" t="s">
        <v>23</v>
      </c>
      <c r="E69" s="5"/>
    </row>
    <row r="70" ht="12.75">
      <c r="E70" s="22"/>
    </row>
    <row r="71" spans="1:5" ht="12.75">
      <c r="A71" s="19" t="s">
        <v>24</v>
      </c>
      <c r="B71" s="8" t="s">
        <v>25</v>
      </c>
      <c r="E71" s="24">
        <f>E55+E56+E58+E61+E62+E63+E64+E65+E66+E67+E69</f>
        <v>0</v>
      </c>
    </row>
    <row r="72" ht="12.75">
      <c r="E72" s="22"/>
    </row>
    <row r="73" spans="2:5" ht="12.75">
      <c r="B73" s="25" t="s">
        <v>157</v>
      </c>
      <c r="E73" s="22"/>
    </row>
    <row r="74" spans="2:5" ht="12.75">
      <c r="B74" s="25" t="s">
        <v>158</v>
      </c>
      <c r="E74" s="22"/>
    </row>
    <row r="75" spans="2:5" ht="12.75">
      <c r="B75" s="25"/>
      <c r="E75" s="22"/>
    </row>
    <row r="76" spans="1:5" ht="12.75">
      <c r="A76" s="19" t="s">
        <v>26</v>
      </c>
      <c r="B76" s="27" t="s">
        <v>159</v>
      </c>
      <c r="E76" s="22"/>
    </row>
    <row r="77" spans="2:5" ht="12.75">
      <c r="B77" s="8" t="s">
        <v>160</v>
      </c>
      <c r="E77" s="5"/>
    </row>
    <row r="78" ht="12.75">
      <c r="E78" s="22"/>
    </row>
    <row r="79" spans="1:5" ht="12.75">
      <c r="A79" s="18" t="s">
        <v>27</v>
      </c>
      <c r="B79" s="27" t="s">
        <v>161</v>
      </c>
      <c r="C79" s="27"/>
      <c r="D79" s="27"/>
      <c r="E79" s="10"/>
    </row>
    <row r="80" spans="2:5" ht="12.75">
      <c r="B80" s="8" t="s">
        <v>162</v>
      </c>
      <c r="E80" s="5"/>
    </row>
    <row r="81" ht="12.75">
      <c r="E81" s="28"/>
    </row>
    <row r="82" spans="1:5" ht="12.75">
      <c r="A82" s="19" t="s">
        <v>28</v>
      </c>
      <c r="B82" s="8" t="s">
        <v>337</v>
      </c>
      <c r="E82" s="22"/>
    </row>
    <row r="83" spans="1:5" ht="12.75">
      <c r="A83" s="23" t="s">
        <v>10</v>
      </c>
      <c r="B83" s="8" t="s">
        <v>163</v>
      </c>
      <c r="E83" s="29"/>
    </row>
    <row r="84" spans="1:5" ht="12.75">
      <c r="A84" s="23" t="s">
        <v>12</v>
      </c>
      <c r="B84" s="8" t="s">
        <v>164</v>
      </c>
      <c r="E84" s="29"/>
    </row>
    <row r="85" ht="12.75">
      <c r="E85" s="11"/>
    </row>
    <row r="86" ht="12.75">
      <c r="E86" s="11"/>
    </row>
    <row r="87" spans="2:5" ht="12.75">
      <c r="B87" s="32" t="s">
        <v>165</v>
      </c>
      <c r="E87" s="11"/>
    </row>
    <row r="88" spans="2:5" ht="12.75">
      <c r="B88" s="32" t="s">
        <v>168</v>
      </c>
      <c r="E88" s="22"/>
    </row>
    <row r="89" spans="2:6" ht="12.75">
      <c r="B89" s="30"/>
      <c r="E89" s="22"/>
      <c r="F89" s="31"/>
    </row>
    <row r="90" spans="1:5" ht="12.75">
      <c r="A90" s="19" t="s">
        <v>29</v>
      </c>
      <c r="B90" s="26" t="s">
        <v>166</v>
      </c>
      <c r="E90" s="5"/>
    </row>
    <row r="91" spans="2:5" ht="12.75">
      <c r="B91" s="26"/>
      <c r="E91" s="22"/>
    </row>
    <row r="92" spans="1:5" ht="12.75">
      <c r="A92" s="142" t="s">
        <v>30</v>
      </c>
      <c r="B92" s="26" t="s">
        <v>25</v>
      </c>
      <c r="E92" s="24">
        <f>E71+E77+E80+E83+E84+E90</f>
        <v>0</v>
      </c>
    </row>
    <row r="93" spans="2:5" ht="12.75">
      <c r="B93" s="26"/>
      <c r="E93" s="22"/>
    </row>
    <row r="94" spans="2:5" ht="12.75">
      <c r="B94" s="26"/>
      <c r="E94" s="22"/>
    </row>
    <row r="95" spans="2:5" ht="12.75">
      <c r="B95" s="32" t="s">
        <v>167</v>
      </c>
      <c r="E95" s="22"/>
    </row>
    <row r="96" spans="2:5" ht="12.75">
      <c r="B96" s="26"/>
      <c r="E96" s="22"/>
    </row>
    <row r="97" spans="1:5" ht="12.75">
      <c r="A97" s="19" t="s">
        <v>31</v>
      </c>
      <c r="B97" s="26" t="s">
        <v>169</v>
      </c>
      <c r="E97" s="5"/>
    </row>
    <row r="98" spans="2:5" ht="12.75">
      <c r="B98" s="26"/>
      <c r="E98" s="22"/>
    </row>
    <row r="99" spans="2:5" ht="12.75">
      <c r="B99" s="26"/>
      <c r="E99" s="22"/>
    </row>
    <row r="100" spans="1:5" ht="12.75">
      <c r="A100" s="19" t="s">
        <v>32</v>
      </c>
      <c r="B100" s="32" t="s">
        <v>35</v>
      </c>
      <c r="E100" s="22"/>
    </row>
    <row r="101" spans="1:5" ht="12.75">
      <c r="A101" s="23" t="s">
        <v>10</v>
      </c>
      <c r="B101" s="26" t="s">
        <v>37</v>
      </c>
      <c r="E101" s="5"/>
    </row>
    <row r="102" spans="1:5" ht="12.75">
      <c r="A102" s="23" t="s">
        <v>12</v>
      </c>
      <c r="B102" s="26" t="s">
        <v>170</v>
      </c>
      <c r="E102" s="5"/>
    </row>
    <row r="103" spans="1:5" ht="12.75">
      <c r="A103" s="23" t="s">
        <v>13</v>
      </c>
      <c r="B103" s="26" t="s">
        <v>171</v>
      </c>
      <c r="E103" s="5"/>
    </row>
    <row r="104" spans="1:5" ht="12.75">
      <c r="A104" s="23" t="s">
        <v>15</v>
      </c>
      <c r="B104" s="26" t="s">
        <v>211</v>
      </c>
      <c r="E104" s="5"/>
    </row>
    <row r="105" spans="1:5" ht="12.75">
      <c r="A105" s="23"/>
      <c r="B105" s="26"/>
      <c r="E105" s="22"/>
    </row>
    <row r="106" spans="2:5" ht="13.5" thickBot="1">
      <c r="B106" s="26"/>
      <c r="E106" s="22"/>
    </row>
    <row r="107" spans="1:5" s="33" customFormat="1" ht="15.75" thickBot="1">
      <c r="A107" s="35" t="s">
        <v>33</v>
      </c>
      <c r="B107" s="36" t="s">
        <v>39</v>
      </c>
      <c r="C107" s="37"/>
      <c r="D107" s="37"/>
      <c r="E107" s="94">
        <f>E92-E97-E101-E102-E103-E104</f>
        <v>0</v>
      </c>
    </row>
    <row r="108" spans="1:5" s="33" customFormat="1" ht="15">
      <c r="A108" s="39"/>
      <c r="B108" s="40"/>
      <c r="C108" s="41"/>
      <c r="D108" s="41"/>
      <c r="E108" s="95"/>
    </row>
    <row r="109" spans="1:5" s="33" customFormat="1" ht="15.75" thickBot="1">
      <c r="A109" s="19">
        <f>A27</f>
        <v>0</v>
      </c>
      <c r="B109" s="43"/>
      <c r="E109" s="44"/>
    </row>
    <row r="110" spans="1:5" s="33" customFormat="1" ht="18" thickBot="1">
      <c r="A110" s="21"/>
      <c r="E110" s="20" t="s">
        <v>286</v>
      </c>
    </row>
    <row r="111" spans="1:5" s="33" customFormat="1" ht="16.5">
      <c r="A111" s="21"/>
      <c r="B111" s="45" t="s">
        <v>40</v>
      </c>
      <c r="E111" s="46"/>
    </row>
    <row r="112" spans="1:5" s="33" customFormat="1" ht="16.5">
      <c r="A112" s="21"/>
      <c r="B112" s="45"/>
      <c r="E112" s="46"/>
    </row>
    <row r="113" spans="1:5" s="33" customFormat="1" ht="15">
      <c r="A113" s="47" t="s">
        <v>5</v>
      </c>
      <c r="B113" s="48" t="s">
        <v>172</v>
      </c>
      <c r="C113" s="27"/>
      <c r="D113" s="27"/>
      <c r="E113" s="49"/>
    </row>
    <row r="114" spans="1:5" s="33" customFormat="1" ht="15">
      <c r="A114" s="47"/>
      <c r="B114" s="48" t="s">
        <v>202</v>
      </c>
      <c r="C114" s="27"/>
      <c r="D114" s="27"/>
      <c r="E114" s="49"/>
    </row>
    <row r="115" spans="1:5" s="33" customFormat="1" ht="15">
      <c r="A115" s="194">
        <f>IF(E424&lt;=E107,"","=&gt; Kann nur verwendet werden, wenn die geforderte Solvabilitätsspanne tiefer ist als die verfügbare.")</f>
      </c>
      <c r="C115" s="27"/>
      <c r="D115" s="27"/>
      <c r="E115" s="49"/>
    </row>
    <row r="116" spans="1:5" s="33" customFormat="1" ht="15">
      <c r="A116" s="63" t="s">
        <v>10</v>
      </c>
      <c r="B116" s="48" t="s">
        <v>173</v>
      </c>
      <c r="C116" s="27"/>
      <c r="D116" s="27"/>
      <c r="E116" s="49"/>
    </row>
    <row r="117" spans="1:5" s="33" customFormat="1" ht="15">
      <c r="A117" s="47"/>
      <c r="B117" s="48" t="s">
        <v>174</v>
      </c>
      <c r="C117" s="27"/>
      <c r="D117" s="27"/>
      <c r="E117" s="49"/>
    </row>
    <row r="118" spans="1:5" s="33" customFormat="1" ht="15">
      <c r="A118" s="47"/>
      <c r="B118" s="48" t="s">
        <v>175</v>
      </c>
      <c r="C118" s="27"/>
      <c r="D118" s="27"/>
      <c r="E118" s="49"/>
    </row>
    <row r="119" spans="1:5" s="33" customFormat="1" ht="15">
      <c r="A119" s="47"/>
      <c r="B119" s="48"/>
      <c r="C119" s="27"/>
      <c r="D119" s="27"/>
      <c r="E119" s="49"/>
    </row>
    <row r="120" spans="1:5" s="33" customFormat="1" ht="15">
      <c r="A120" s="47"/>
      <c r="B120" s="48"/>
      <c r="C120" s="143"/>
      <c r="D120" s="50" t="s">
        <v>176</v>
      </c>
      <c r="E120" s="51">
        <f>E424</f>
        <v>0</v>
      </c>
    </row>
    <row r="121" spans="1:5" s="33" customFormat="1" ht="15">
      <c r="A121" s="47"/>
      <c r="B121" s="48"/>
      <c r="C121" s="27"/>
      <c r="D121" s="50" t="s">
        <v>177</v>
      </c>
      <c r="E121" s="51">
        <f>ROUND(E120/4,0)</f>
        <v>0</v>
      </c>
    </row>
    <row r="122" spans="1:5" s="33" customFormat="1" ht="15">
      <c r="A122" s="47"/>
      <c r="B122" s="48"/>
      <c r="C122" s="27"/>
      <c r="D122" s="27"/>
      <c r="E122" s="49"/>
    </row>
    <row r="123" spans="1:5" s="33" customFormat="1" ht="15">
      <c r="A123" s="18"/>
      <c r="B123" s="18"/>
      <c r="C123" s="27"/>
      <c r="D123" s="52" t="s">
        <v>41</v>
      </c>
      <c r="E123" s="53" t="s">
        <v>42</v>
      </c>
    </row>
    <row r="124" spans="1:5" s="33" customFormat="1" ht="15">
      <c r="A124" s="18"/>
      <c r="B124" s="27" t="s">
        <v>178</v>
      </c>
      <c r="C124" s="140"/>
      <c r="D124" s="144" t="str">
        <f>IF(C124&lt;=E121,"X","")</f>
        <v>X</v>
      </c>
      <c r="E124" s="54">
        <f>IF(D124="","X","")</f>
      </c>
    </row>
    <row r="125" spans="1:3" s="33" customFormat="1" ht="15">
      <c r="A125" s="18"/>
      <c r="B125" s="27"/>
      <c r="C125" s="145">
        <f>IF(E124="X","=&gt; erfasster Wert auf Feld C124 anpassen","")</f>
      </c>
    </row>
    <row r="126" spans="1:3" s="33" customFormat="1" ht="15">
      <c r="A126" s="18"/>
      <c r="B126" s="27"/>
      <c r="C126" s="145"/>
    </row>
    <row r="127" spans="1:5" s="33" customFormat="1" ht="15">
      <c r="A127" s="18"/>
      <c r="B127" s="146" t="s">
        <v>310</v>
      </c>
      <c r="C127" s="147"/>
      <c r="D127" s="148"/>
      <c r="E127" s="149"/>
    </row>
    <row r="128" spans="1:5" s="33" customFormat="1" ht="15">
      <c r="A128" s="18"/>
      <c r="B128" s="150" t="s">
        <v>311</v>
      </c>
      <c r="C128" s="55"/>
      <c r="D128" s="56"/>
      <c r="E128" s="151"/>
    </row>
    <row r="129" spans="1:5" s="33" customFormat="1" ht="15">
      <c r="A129" s="18"/>
      <c r="B129" s="150" t="s">
        <v>179</v>
      </c>
      <c r="C129" s="55"/>
      <c r="D129" s="56"/>
      <c r="E129" s="151"/>
    </row>
    <row r="130" spans="1:5" s="33" customFormat="1" ht="15">
      <c r="A130" s="18"/>
      <c r="B130" s="152" t="s">
        <v>312</v>
      </c>
      <c r="C130" s="61"/>
      <c r="D130" s="153"/>
      <c r="E130" s="154"/>
    </row>
    <row r="131" spans="1:5" s="33" customFormat="1" ht="15">
      <c r="A131" s="18"/>
      <c r="B131" s="18"/>
      <c r="C131" s="55"/>
      <c r="D131" s="56"/>
      <c r="E131" s="56"/>
    </row>
    <row r="132" spans="1:5" s="33" customFormat="1" ht="15">
      <c r="A132" s="63" t="s">
        <v>12</v>
      </c>
      <c r="B132" s="48" t="s">
        <v>203</v>
      </c>
      <c r="C132" s="55"/>
      <c r="D132" s="56"/>
      <c r="E132" s="56"/>
    </row>
    <row r="133" spans="1:5" s="33" customFormat="1" ht="15">
      <c r="A133" s="18"/>
      <c r="B133" s="48" t="s">
        <v>206</v>
      </c>
      <c r="C133" s="55"/>
      <c r="D133" s="56"/>
      <c r="E133" s="56"/>
    </row>
    <row r="134" spans="1:5" s="33" customFormat="1" ht="15">
      <c r="A134" s="18"/>
      <c r="B134" s="48" t="s">
        <v>204</v>
      </c>
      <c r="C134" s="55"/>
      <c r="D134" s="56"/>
      <c r="E134" s="56"/>
    </row>
    <row r="135" spans="1:5" s="33" customFormat="1" ht="15">
      <c r="A135" s="18"/>
      <c r="B135" s="47" t="s">
        <v>205</v>
      </c>
      <c r="C135" s="55"/>
      <c r="D135" s="56"/>
      <c r="E135" s="56"/>
    </row>
    <row r="136" spans="1:5" s="33" customFormat="1" ht="15">
      <c r="A136" s="18"/>
      <c r="B136" s="47"/>
      <c r="C136" s="55"/>
      <c r="D136" s="56"/>
      <c r="E136" s="56"/>
    </row>
    <row r="137" spans="1:5" s="33" customFormat="1" ht="15">
      <c r="A137" s="47"/>
      <c r="B137" s="48"/>
      <c r="C137" s="143"/>
      <c r="D137" s="50" t="s">
        <v>176</v>
      </c>
      <c r="E137" s="51">
        <f>E120</f>
        <v>0</v>
      </c>
    </row>
    <row r="138" spans="1:5" s="33" customFormat="1" ht="15">
      <c r="A138" s="47"/>
      <c r="B138" s="48"/>
      <c r="C138" s="27"/>
      <c r="D138" s="50" t="s">
        <v>180</v>
      </c>
      <c r="E138" s="51">
        <f>ROUND(E137/2,0)</f>
        <v>0</v>
      </c>
    </row>
    <row r="139" spans="1:5" s="33" customFormat="1" ht="15">
      <c r="A139" s="47"/>
      <c r="B139" s="48"/>
      <c r="C139" s="27"/>
      <c r="D139" s="27"/>
      <c r="E139" s="49"/>
    </row>
    <row r="140" spans="1:3" s="33" customFormat="1" ht="15">
      <c r="A140" s="18"/>
      <c r="B140" s="18"/>
      <c r="C140" s="27"/>
    </row>
    <row r="141" spans="1:5" s="33" customFormat="1" ht="15">
      <c r="A141" s="18"/>
      <c r="B141" s="18" t="s">
        <v>309</v>
      </c>
      <c r="C141" s="51">
        <f>C124</f>
        <v>0</v>
      </c>
      <c r="D141" s="117"/>
      <c r="E141" s="155"/>
    </row>
    <row r="142" spans="1:5" s="33" customFormat="1" ht="15">
      <c r="A142" s="18"/>
      <c r="B142" s="18" t="s">
        <v>178</v>
      </c>
      <c r="C142" s="196"/>
      <c r="D142" s="156" t="s">
        <v>41</v>
      </c>
      <c r="E142" s="157" t="s">
        <v>42</v>
      </c>
    </row>
    <row r="143" spans="1:5" s="33" customFormat="1" ht="15">
      <c r="A143" s="18"/>
      <c r="B143" s="27"/>
      <c r="C143" s="51">
        <f>SUM(C141:C142)</f>
        <v>0</v>
      </c>
      <c r="D143" s="54" t="str">
        <f>IF(C143&lt;=E138,"X","")</f>
        <v>X</v>
      </c>
      <c r="E143" s="54">
        <f>IF(D143="","X","")</f>
      </c>
    </row>
    <row r="144" spans="1:5" s="33" customFormat="1" ht="15">
      <c r="A144" s="18"/>
      <c r="B144" s="27"/>
      <c r="C144" s="145">
        <f>IF(E143="X","=&gt; erfasster Wert auf Feld C142 anpassen","")</f>
      </c>
      <c r="D144" s="56"/>
      <c r="E144" s="56"/>
    </row>
    <row r="145" spans="1:5" s="33" customFormat="1" ht="15">
      <c r="A145" s="18"/>
      <c r="B145" s="27"/>
      <c r="C145" s="55"/>
      <c r="D145" s="56"/>
      <c r="E145" s="56"/>
    </row>
    <row r="146" spans="1:5" ht="12.75">
      <c r="A146" s="18"/>
      <c r="B146" s="146" t="s">
        <v>313</v>
      </c>
      <c r="C146" s="147"/>
      <c r="D146" s="148"/>
      <c r="E146" s="149"/>
    </row>
    <row r="147" spans="1:5" ht="12.75">
      <c r="A147" s="47"/>
      <c r="B147" s="152" t="s">
        <v>183</v>
      </c>
      <c r="C147" s="61"/>
      <c r="D147" s="153"/>
      <c r="E147" s="154"/>
    </row>
    <row r="148" spans="1:5" ht="12.75">
      <c r="A148" s="47"/>
      <c r="B148" s="158"/>
      <c r="C148" s="55"/>
      <c r="D148" s="56"/>
      <c r="E148" s="56"/>
    </row>
    <row r="149" spans="1:5" ht="12.75">
      <c r="A149" s="47"/>
      <c r="B149" s="88"/>
      <c r="C149" s="55"/>
      <c r="D149" s="56"/>
      <c r="E149" s="56"/>
    </row>
    <row r="150" spans="1:5" ht="12.75">
      <c r="A150" s="47" t="s">
        <v>6</v>
      </c>
      <c r="B150" s="47" t="s">
        <v>207</v>
      </c>
      <c r="C150" s="18"/>
      <c r="D150" s="27"/>
      <c r="E150" s="55"/>
    </row>
    <row r="151" spans="1:5" ht="12.75">
      <c r="A151" s="47"/>
      <c r="B151" s="47" t="s">
        <v>208</v>
      </c>
      <c r="C151" s="18"/>
      <c r="D151" s="27"/>
      <c r="E151" s="55"/>
    </row>
    <row r="152" spans="1:5" ht="12.75">
      <c r="A152" s="47"/>
      <c r="B152" s="47" t="s">
        <v>287</v>
      </c>
      <c r="C152" s="18"/>
      <c r="D152" s="27"/>
      <c r="E152" s="55"/>
    </row>
    <row r="153" spans="1:5" ht="12.75">
      <c r="A153" s="47"/>
      <c r="B153" s="47"/>
      <c r="C153" s="18"/>
      <c r="D153" s="27"/>
      <c r="E153" s="55"/>
    </row>
    <row r="154" spans="1:5" ht="12.75">
      <c r="A154" s="47"/>
      <c r="B154" s="18" t="s">
        <v>181</v>
      </c>
      <c r="C154" s="51">
        <f>E424/2</f>
        <v>0</v>
      </c>
      <c r="D154" s="27"/>
      <c r="E154" s="55"/>
    </row>
    <row r="155" spans="1:5" ht="12.75">
      <c r="A155" s="47"/>
      <c r="B155" s="18"/>
      <c r="C155" s="55"/>
      <c r="D155" s="27"/>
      <c r="E155" s="55"/>
    </row>
    <row r="156" spans="1:5" ht="12.75">
      <c r="A156" s="18"/>
      <c r="B156" s="57" t="s">
        <v>209</v>
      </c>
      <c r="C156" s="18"/>
      <c r="D156" s="52" t="s">
        <v>41</v>
      </c>
      <c r="E156" s="58" t="s">
        <v>43</v>
      </c>
    </row>
    <row r="157" spans="1:5" ht="12.75">
      <c r="A157" s="18"/>
      <c r="B157" s="59" t="s">
        <v>210</v>
      </c>
      <c r="C157" s="51">
        <f>E107-E80-E90</f>
        <v>0</v>
      </c>
      <c r="D157" s="54" t="str">
        <f>IF(C157&lt;C154,"","X")</f>
        <v>X</v>
      </c>
      <c r="E157" s="54">
        <f>IF(C157&lt;C154,"X","")</f>
      </c>
    </row>
    <row r="158" spans="1:5" ht="15">
      <c r="A158" s="18"/>
      <c r="B158" s="33"/>
      <c r="C158" s="33"/>
      <c r="D158" s="27"/>
      <c r="E158" s="60">
        <f>IF(E157="X","=&gt; Massnahmen sind einzuleiten","")</f>
      </c>
    </row>
    <row r="159" spans="1:5" ht="15">
      <c r="A159" s="18"/>
      <c r="B159" s="33"/>
      <c r="C159" s="33"/>
      <c r="D159" s="27"/>
      <c r="E159" s="60"/>
    </row>
    <row r="160" spans="1:5" ht="15">
      <c r="A160" s="18"/>
      <c r="B160" s="33"/>
      <c r="C160" s="33"/>
      <c r="D160" s="27"/>
      <c r="E160" s="60"/>
    </row>
    <row r="161" spans="1:5" ht="15">
      <c r="A161" s="18"/>
      <c r="B161" s="33"/>
      <c r="C161" s="33"/>
      <c r="D161" s="27"/>
      <c r="E161" s="60"/>
    </row>
    <row r="162" spans="1:5" ht="15">
      <c r="A162" s="18"/>
      <c r="B162" s="33"/>
      <c r="C162" s="33"/>
      <c r="D162" s="27"/>
      <c r="E162" s="60"/>
    </row>
    <row r="163" spans="1:5" ht="15">
      <c r="A163" s="191"/>
      <c r="B163" s="41"/>
      <c r="C163" s="41"/>
      <c r="D163" s="192"/>
      <c r="E163" s="193"/>
    </row>
    <row r="164" ht="13.5" thickBot="1">
      <c r="A164" s="19">
        <f>A27</f>
        <v>0</v>
      </c>
    </row>
    <row r="165" ht="18" thickBot="1">
      <c r="E165" s="20" t="s">
        <v>288</v>
      </c>
    </row>
    <row r="166" spans="1:2" ht="15">
      <c r="A166" s="21" t="s">
        <v>44</v>
      </c>
      <c r="B166" s="43" t="s">
        <v>45</v>
      </c>
    </row>
    <row r="168" spans="1:2" ht="13.5">
      <c r="A168" s="159"/>
      <c r="B168" s="62" t="s">
        <v>358</v>
      </c>
    </row>
    <row r="169" ht="13.5">
      <c r="B169" s="62" t="s">
        <v>344</v>
      </c>
    </row>
    <row r="170" ht="13.5">
      <c r="B170" s="62" t="s">
        <v>289</v>
      </c>
    </row>
    <row r="171" ht="13.5">
      <c r="B171" s="62"/>
    </row>
    <row r="172" ht="12.75">
      <c r="B172" s="48" t="s">
        <v>265</v>
      </c>
    </row>
    <row r="173" ht="12.75">
      <c r="B173" s="48" t="s">
        <v>266</v>
      </c>
    </row>
    <row r="175" spans="1:5" ht="15">
      <c r="A175" s="19" t="s">
        <v>5</v>
      </c>
      <c r="B175" s="27" t="s">
        <v>268</v>
      </c>
      <c r="E175" s="22"/>
    </row>
    <row r="176" spans="2:5" ht="12.75">
      <c r="B176" s="27" t="s">
        <v>267</v>
      </c>
      <c r="E176" s="22"/>
    </row>
    <row r="177" spans="2:5" ht="12.75" customHeight="1">
      <c r="B177" s="8" t="s">
        <v>184</v>
      </c>
      <c r="E177" s="24">
        <f>IF('Anhang 1'!C15&lt;'Anhang 1'!D15,'Anhang 1'!D15,'Anhang 1'!C15)</f>
        <v>0</v>
      </c>
    </row>
    <row r="179" spans="1:5" ht="12.75">
      <c r="A179" s="47"/>
      <c r="B179" s="88"/>
      <c r="C179" s="55"/>
      <c r="D179" s="56"/>
      <c r="E179" s="56"/>
    </row>
    <row r="180" spans="1:5" ht="15">
      <c r="A180" s="19" t="s">
        <v>115</v>
      </c>
      <c r="B180" s="27" t="s">
        <v>185</v>
      </c>
      <c r="E180" s="22"/>
    </row>
    <row r="181" ht="12.75" customHeight="1">
      <c r="B181" s="48" t="s">
        <v>269</v>
      </c>
    </row>
    <row r="182" spans="2:5" ht="12.75">
      <c r="B182" s="8" t="s">
        <v>116</v>
      </c>
      <c r="E182" s="24">
        <f>IF('Anhang 1'!C14&lt;'Anhang 1'!D14,'Anhang 1'!D14,'Anhang 1'!C14)</f>
        <v>0</v>
      </c>
    </row>
    <row r="183" spans="2:5" ht="12.75">
      <c r="B183" s="27" t="s">
        <v>117</v>
      </c>
      <c r="E183" s="24">
        <f>E182/2</f>
        <v>0</v>
      </c>
    </row>
    <row r="185" spans="1:5" s="48" customFormat="1" ht="12.75">
      <c r="A185" s="18" t="s">
        <v>8</v>
      </c>
      <c r="B185" s="48" t="s">
        <v>118</v>
      </c>
      <c r="E185" s="72">
        <f>SUM(E177:E183)</f>
        <v>0</v>
      </c>
    </row>
    <row r="187" spans="1:2" ht="12.75">
      <c r="A187" s="19" t="s">
        <v>22</v>
      </c>
      <c r="B187" s="8" t="s">
        <v>46</v>
      </c>
    </row>
    <row r="189" spans="1:5" ht="12.75">
      <c r="A189" s="23" t="s">
        <v>10</v>
      </c>
      <c r="B189" s="8" t="s">
        <v>47</v>
      </c>
      <c r="C189" s="7">
        <f>IF(E185&lt;80000000,E185,80000000)</f>
        <v>0</v>
      </c>
      <c r="D189" s="8" t="s">
        <v>48</v>
      </c>
      <c r="E189" s="73">
        <f>C189*0.18</f>
        <v>0</v>
      </c>
    </row>
    <row r="190" spans="1:5" ht="12.75">
      <c r="A190" s="23" t="s">
        <v>12</v>
      </c>
      <c r="B190" s="8" t="s">
        <v>49</v>
      </c>
      <c r="C190" s="7">
        <f>E185-C189</f>
        <v>0</v>
      </c>
      <c r="D190" s="8" t="s">
        <v>50</v>
      </c>
      <c r="E190" s="96">
        <f>C190*0.16</f>
        <v>0</v>
      </c>
    </row>
    <row r="191" spans="1:5" ht="12.75">
      <c r="A191" s="63" t="s">
        <v>13</v>
      </c>
      <c r="B191" s="48" t="s">
        <v>51</v>
      </c>
      <c r="C191" s="7"/>
      <c r="E191" s="72">
        <f>SUM(E189:E190)</f>
        <v>0</v>
      </c>
    </row>
    <row r="192" ht="12.75">
      <c r="C192" s="7"/>
    </row>
    <row r="193" spans="1:3" ht="12.75">
      <c r="A193" s="19" t="s">
        <v>24</v>
      </c>
      <c r="B193" s="27" t="s">
        <v>52</v>
      </c>
      <c r="C193" s="7"/>
    </row>
    <row r="194" spans="2:3" ht="12.75">
      <c r="B194" s="8" t="s">
        <v>97</v>
      </c>
      <c r="C194" s="7"/>
    </row>
    <row r="195" ht="12.75">
      <c r="C195" s="7"/>
    </row>
    <row r="196" spans="2:3" ht="12.75">
      <c r="B196" s="48" t="s">
        <v>53</v>
      </c>
      <c r="C196" s="7"/>
    </row>
    <row r="197" spans="1:5" ht="12.75">
      <c r="A197" s="23" t="s">
        <v>10</v>
      </c>
      <c r="B197" s="8" t="s">
        <v>54</v>
      </c>
      <c r="C197" s="7"/>
      <c r="E197" s="5"/>
    </row>
    <row r="198" spans="1:5" ht="12.75">
      <c r="A198" s="23" t="s">
        <v>12</v>
      </c>
      <c r="B198" s="8" t="s">
        <v>55</v>
      </c>
      <c r="C198" s="7"/>
      <c r="E198" s="5"/>
    </row>
    <row r="199" spans="1:5" ht="12.75">
      <c r="A199" s="23" t="s">
        <v>13</v>
      </c>
      <c r="B199" s="8" t="s">
        <v>56</v>
      </c>
      <c r="E199" s="5"/>
    </row>
    <row r="200" spans="1:5" ht="12.75">
      <c r="A200" s="23" t="s">
        <v>15</v>
      </c>
      <c r="B200" s="8" t="s">
        <v>57</v>
      </c>
      <c r="E200" s="5"/>
    </row>
    <row r="201" spans="1:5" ht="12.75">
      <c r="A201" s="23"/>
      <c r="E201" s="22"/>
    </row>
    <row r="202" spans="1:5" ht="12.75">
      <c r="A202" s="23"/>
      <c r="B202" s="48" t="s">
        <v>58</v>
      </c>
      <c r="E202" s="22"/>
    </row>
    <row r="203" spans="1:5" ht="12.75">
      <c r="A203" s="23" t="s">
        <v>10</v>
      </c>
      <c r="B203" s="8" t="s">
        <v>54</v>
      </c>
      <c r="E203" s="5"/>
    </row>
    <row r="204" spans="1:5" ht="12.75">
      <c r="A204" s="23" t="s">
        <v>12</v>
      </c>
      <c r="B204" s="8" t="s">
        <v>55</v>
      </c>
      <c r="E204" s="5"/>
    </row>
    <row r="205" spans="1:5" ht="12.75">
      <c r="A205" s="23" t="s">
        <v>13</v>
      </c>
      <c r="B205" s="8" t="s">
        <v>56</v>
      </c>
      <c r="E205" s="5"/>
    </row>
    <row r="206" spans="1:5" ht="12.75">
      <c r="A206" s="23" t="s">
        <v>15</v>
      </c>
      <c r="B206" s="8" t="s">
        <v>57</v>
      </c>
      <c r="E206" s="5"/>
    </row>
    <row r="207" spans="1:5" ht="12.75">
      <c r="A207" s="23"/>
      <c r="E207" s="22"/>
    </row>
    <row r="208" spans="1:5" ht="12.75">
      <c r="A208" s="23"/>
      <c r="B208" s="48" t="s">
        <v>59</v>
      </c>
      <c r="E208" s="22"/>
    </row>
    <row r="209" spans="1:5" ht="12.75">
      <c r="A209" s="23" t="s">
        <v>10</v>
      </c>
      <c r="B209" s="8" t="s">
        <v>54</v>
      </c>
      <c r="E209" s="5"/>
    </row>
    <row r="210" spans="1:5" ht="12.75">
      <c r="A210" s="23" t="s">
        <v>12</v>
      </c>
      <c r="B210" s="8" t="s">
        <v>55</v>
      </c>
      <c r="E210" s="5"/>
    </row>
    <row r="211" spans="1:5" ht="12.75">
      <c r="A211" s="23" t="s">
        <v>13</v>
      </c>
      <c r="B211" s="8" t="s">
        <v>56</v>
      </c>
      <c r="E211" s="5"/>
    </row>
    <row r="212" spans="1:5" ht="12.75">
      <c r="A212" s="23" t="s">
        <v>15</v>
      </c>
      <c r="B212" s="8" t="s">
        <v>57</v>
      </c>
      <c r="E212" s="5"/>
    </row>
    <row r="213" ht="12.75">
      <c r="A213" s="23"/>
    </row>
    <row r="214" spans="1:4" ht="12.75">
      <c r="A214" s="23" t="s">
        <v>17</v>
      </c>
      <c r="B214" s="8" t="s">
        <v>314</v>
      </c>
      <c r="D214" s="65">
        <f>IF(E199+E200+E205+E206+E211+E212=0,1,IF(((E197+E198+E203+E204+E209+E210)/(E199+E200+E205+E206+E211+E212))&lt;0.5,0.5,IF((E197+E198+E203+E204+E209+E210)/(E199+E200+E205+E206+E211+E212)&gt;1,1,ROUND((E197+E198+E203+E204+E209+E210)/(E199+E200+E205+E206+E211+E212),4))))</f>
        <v>1</v>
      </c>
    </row>
    <row r="215" spans="3:4" ht="12.75">
      <c r="C215" s="66" t="s">
        <v>82</v>
      </c>
      <c r="D215" s="67">
        <v>0.5</v>
      </c>
    </row>
    <row r="216" spans="1:5" ht="12.75">
      <c r="A216" s="47" t="s">
        <v>26</v>
      </c>
      <c r="B216" s="48" t="s">
        <v>315</v>
      </c>
      <c r="E216" s="72">
        <f>E191*D214</f>
        <v>0</v>
      </c>
    </row>
    <row r="217" spans="1:5" ht="12.75">
      <c r="A217" s="47"/>
      <c r="B217" s="48"/>
      <c r="E217" s="49"/>
    </row>
    <row r="218" spans="1:5" ht="12.75">
      <c r="A218" s="47"/>
      <c r="B218" s="97" t="s">
        <v>132</v>
      </c>
      <c r="E218" s="49"/>
    </row>
    <row r="219" spans="1:5" ht="12.75">
      <c r="A219" s="69"/>
      <c r="B219" s="98" t="s">
        <v>133</v>
      </c>
      <c r="C219" s="70"/>
      <c r="D219" s="70"/>
      <c r="E219" s="71"/>
    </row>
    <row r="220" ht="13.5" thickBot="1">
      <c r="A220" s="19">
        <f>A27</f>
        <v>0</v>
      </c>
    </row>
    <row r="221" ht="18" thickBot="1">
      <c r="E221" s="20" t="s">
        <v>291</v>
      </c>
    </row>
    <row r="222" ht="12.75">
      <c r="B222" s="48" t="s">
        <v>270</v>
      </c>
    </row>
    <row r="223" ht="12.75">
      <c r="B223" s="48" t="s">
        <v>271</v>
      </c>
    </row>
    <row r="224" ht="12.75">
      <c r="B224" s="48"/>
    </row>
    <row r="225" ht="12.75">
      <c r="B225" s="99" t="s">
        <v>119</v>
      </c>
    </row>
    <row r="226" ht="12.75">
      <c r="B226" s="48"/>
    </row>
    <row r="227" spans="1:2" ht="12.75">
      <c r="A227" s="19" t="s">
        <v>5</v>
      </c>
      <c r="B227" s="8" t="s">
        <v>272</v>
      </c>
    </row>
    <row r="228" ht="12.75">
      <c r="B228" s="27" t="s">
        <v>273</v>
      </c>
    </row>
    <row r="230" spans="1:5" ht="12.75">
      <c r="A230" s="23" t="s">
        <v>10</v>
      </c>
      <c r="B230" s="8" t="s">
        <v>120</v>
      </c>
      <c r="E230" s="24">
        <f>'Anhang 1'!E22</f>
        <v>0</v>
      </c>
    </row>
    <row r="231" spans="1:5" ht="12.75">
      <c r="A231" s="23" t="s">
        <v>12</v>
      </c>
      <c r="B231" s="8" t="s">
        <v>62</v>
      </c>
      <c r="E231" s="24">
        <f>'Anhang 1'!E23</f>
        <v>0</v>
      </c>
    </row>
    <row r="232" spans="1:5" ht="12.75">
      <c r="A232" s="23" t="s">
        <v>13</v>
      </c>
      <c r="B232" s="8" t="s">
        <v>121</v>
      </c>
      <c r="E232" s="24">
        <f>'Anhang 1'!E24</f>
        <v>0</v>
      </c>
    </row>
    <row r="233" spans="1:5" ht="12.75">
      <c r="A233" s="23" t="s">
        <v>15</v>
      </c>
      <c r="B233" s="8" t="s">
        <v>122</v>
      </c>
      <c r="E233" s="24">
        <f>'Anhang 1'!E25</f>
      </c>
    </row>
    <row r="234" spans="1:5" ht="12.75">
      <c r="A234" s="23" t="s">
        <v>17</v>
      </c>
      <c r="B234" s="8" t="s">
        <v>123</v>
      </c>
      <c r="E234" s="24">
        <f>'Anhang 1'!E26</f>
      </c>
    </row>
    <row r="235" spans="1:5" ht="12.75">
      <c r="A235" s="23" t="s">
        <v>18</v>
      </c>
      <c r="B235" s="8" t="s">
        <v>124</v>
      </c>
      <c r="E235" s="24">
        <f>'Anhang 1'!E27</f>
      </c>
    </row>
    <row r="236" spans="1:5" ht="12.75">
      <c r="A236" s="23" t="s">
        <v>20</v>
      </c>
      <c r="B236" s="8" t="s">
        <v>125</v>
      </c>
      <c r="E236" s="24">
        <f>'Anhang 1'!E28</f>
      </c>
    </row>
    <row r="237" spans="1:5" ht="12.75">
      <c r="A237" s="23"/>
      <c r="B237" s="8" t="s">
        <v>126</v>
      </c>
      <c r="E237" s="64">
        <f>SUM(E230:E236)</f>
        <v>0</v>
      </c>
    </row>
    <row r="238" spans="1:5" ht="12.75">
      <c r="A238" s="23"/>
      <c r="E238" s="22"/>
    </row>
    <row r="239" spans="1:5" ht="12.75">
      <c r="A239" s="84" t="s">
        <v>6</v>
      </c>
      <c r="B239" s="160" t="s">
        <v>196</v>
      </c>
      <c r="E239" s="22"/>
    </row>
    <row r="240" spans="1:5" ht="12.75">
      <c r="A240" s="23"/>
      <c r="B240" s="8" t="s">
        <v>127</v>
      </c>
      <c r="E240" s="22"/>
    </row>
    <row r="241" spans="1:5" ht="12.75">
      <c r="A241" s="23"/>
      <c r="E241" s="22"/>
    </row>
    <row r="242" spans="1:5" ht="12.75">
      <c r="A242" s="23" t="s">
        <v>10</v>
      </c>
      <c r="B242" s="8" t="s">
        <v>120</v>
      </c>
      <c r="E242" s="24">
        <f>'Anhang 1'!D22</f>
        <v>0</v>
      </c>
    </row>
    <row r="243" spans="1:5" ht="12.75">
      <c r="A243" s="23" t="s">
        <v>12</v>
      </c>
      <c r="B243" s="8" t="s">
        <v>62</v>
      </c>
      <c r="E243" s="24">
        <f>'Anhang 1'!D23</f>
        <v>0</v>
      </c>
    </row>
    <row r="244" spans="1:5" ht="12.75">
      <c r="A244" s="23" t="s">
        <v>13</v>
      </c>
      <c r="B244" s="8" t="s">
        <v>121</v>
      </c>
      <c r="E244" s="24">
        <f>'Anhang 1'!D24</f>
        <v>0</v>
      </c>
    </row>
    <row r="245" spans="1:5" ht="12.75">
      <c r="A245" s="23" t="s">
        <v>15</v>
      </c>
      <c r="B245" s="8" t="s">
        <v>122</v>
      </c>
      <c r="E245" s="24">
        <f>IF('Anhang 1'!D$19&lt;&gt;7,"",'Anhang 1'!D25)</f>
      </c>
    </row>
    <row r="246" spans="1:5" ht="12.75">
      <c r="A246" s="23" t="s">
        <v>17</v>
      </c>
      <c r="B246" s="8" t="s">
        <v>123</v>
      </c>
      <c r="E246" s="24">
        <f>IF('Anhang 1'!D$19&lt;&gt;7,"",'Anhang 1'!D26)</f>
      </c>
    </row>
    <row r="247" spans="1:5" ht="12.75">
      <c r="A247" s="23" t="s">
        <v>18</v>
      </c>
      <c r="B247" s="8" t="s">
        <v>124</v>
      </c>
      <c r="E247" s="24">
        <f>IF('Anhang 1'!D$19&lt;&gt;7,"",'Anhang 1'!D27)</f>
      </c>
    </row>
    <row r="248" spans="1:5" ht="12.75">
      <c r="A248" s="23" t="s">
        <v>20</v>
      </c>
      <c r="B248" s="8" t="s">
        <v>125</v>
      </c>
      <c r="E248" s="24">
        <f>IF('Anhang 1'!D$19&lt;&gt;7,"",'Anhang 1'!D28)</f>
      </c>
    </row>
    <row r="249" spans="1:5" ht="12.75">
      <c r="A249" s="23"/>
      <c r="B249" s="8" t="s">
        <v>51</v>
      </c>
      <c r="E249" s="72">
        <f>SUM(E242:E248)</f>
        <v>0</v>
      </c>
    </row>
    <row r="250" spans="2:5" ht="12.75">
      <c r="B250" s="27" t="s">
        <v>117</v>
      </c>
      <c r="E250" s="51">
        <f>E249/2</f>
        <v>0</v>
      </c>
    </row>
    <row r="251" ht="12.75">
      <c r="E251" s="55"/>
    </row>
    <row r="252" spans="2:5" ht="12.75">
      <c r="B252" s="48" t="s">
        <v>128</v>
      </c>
      <c r="C252" s="48"/>
      <c r="D252" s="48"/>
      <c r="E252" s="72">
        <f>E237+E249+E250</f>
        <v>0</v>
      </c>
    </row>
    <row r="253" spans="2:5" ht="12.75">
      <c r="B253" s="48"/>
      <c r="C253" s="48"/>
      <c r="D253" s="48"/>
      <c r="E253" s="49"/>
    </row>
    <row r="254" spans="1:2" ht="12.75">
      <c r="A254" s="19" t="s">
        <v>8</v>
      </c>
      <c r="B254" s="8" t="s">
        <v>153</v>
      </c>
    </row>
    <row r="255" spans="2:5" ht="12.75">
      <c r="B255" s="8" t="s">
        <v>192</v>
      </c>
      <c r="E255" s="24">
        <f>'Anhang 1'!E36</f>
        <v>0</v>
      </c>
    </row>
    <row r="257" spans="1:2" ht="12.75">
      <c r="A257" s="19" t="s">
        <v>22</v>
      </c>
      <c r="B257" s="8" t="s">
        <v>153</v>
      </c>
    </row>
    <row r="258" spans="2:5" ht="12.75">
      <c r="B258" s="8" t="s">
        <v>193</v>
      </c>
      <c r="E258" s="24">
        <f>'Anhang 1'!E35</f>
        <v>0</v>
      </c>
    </row>
    <row r="259" spans="2:5" ht="12.75">
      <c r="B259" s="27" t="s">
        <v>117</v>
      </c>
      <c r="E259" s="24">
        <f>E258/2</f>
        <v>0</v>
      </c>
    </row>
    <row r="260" spans="2:5" ht="12.75">
      <c r="B260" s="25"/>
      <c r="E260" s="22"/>
    </row>
    <row r="261" spans="1:2" ht="12.75">
      <c r="A261" s="47" t="s">
        <v>24</v>
      </c>
      <c r="B261" s="48" t="s">
        <v>154</v>
      </c>
    </row>
    <row r="262" spans="2:5" ht="12.75">
      <c r="B262" s="48" t="s">
        <v>129</v>
      </c>
      <c r="E262" s="64">
        <f>E255+E258+E259</f>
        <v>0</v>
      </c>
    </row>
    <row r="264" spans="1:2" ht="12.75">
      <c r="A264" s="19" t="s">
        <v>26</v>
      </c>
      <c r="B264" s="8" t="s">
        <v>153</v>
      </c>
    </row>
    <row r="265" spans="2:5" ht="12.75">
      <c r="B265" s="8" t="s">
        <v>194</v>
      </c>
      <c r="E265" s="24">
        <f>'Anhang 1'!D36</f>
        <v>0</v>
      </c>
    </row>
    <row r="266" ht="12.75">
      <c r="E266" s="11"/>
    </row>
    <row r="267" spans="1:2" ht="12.75">
      <c r="A267" s="19" t="s">
        <v>27</v>
      </c>
      <c r="B267" s="8" t="s">
        <v>153</v>
      </c>
    </row>
    <row r="268" spans="2:5" ht="12.75">
      <c r="B268" s="8" t="s">
        <v>195</v>
      </c>
      <c r="E268" s="24">
        <f>'Anhang 1'!D35</f>
        <v>0</v>
      </c>
    </row>
    <row r="269" spans="2:5" ht="12.75">
      <c r="B269" s="27" t="s">
        <v>117</v>
      </c>
      <c r="E269" s="73">
        <f>E268/2</f>
        <v>0</v>
      </c>
    </row>
    <row r="270" ht="12.75">
      <c r="B270" s="25"/>
    </row>
    <row r="271" spans="1:2" ht="12.75">
      <c r="A271" s="47" t="s">
        <v>28</v>
      </c>
      <c r="B271" s="48" t="s">
        <v>154</v>
      </c>
    </row>
    <row r="272" spans="2:5" ht="12.75">
      <c r="B272" s="48" t="s">
        <v>130</v>
      </c>
      <c r="E272" s="72">
        <f>E265+E268+E269</f>
        <v>0</v>
      </c>
    </row>
    <row r="274" spans="1:2" ht="12.75">
      <c r="A274" s="47" t="s">
        <v>29</v>
      </c>
      <c r="B274" s="48" t="s">
        <v>67</v>
      </c>
    </row>
    <row r="275" spans="1:5" ht="12.75">
      <c r="A275" s="76"/>
      <c r="B275" s="88" t="s">
        <v>131</v>
      </c>
      <c r="C275" s="77"/>
      <c r="D275" s="77"/>
      <c r="E275" s="72">
        <f>E252+E262-E272</f>
        <v>0</v>
      </c>
    </row>
    <row r="276" spans="1:5" ht="12.75">
      <c r="A276" s="69"/>
      <c r="B276" s="138"/>
      <c r="C276" s="70"/>
      <c r="D276" s="70"/>
      <c r="E276" s="100"/>
    </row>
    <row r="277" spans="1:5" ht="12.75" customHeight="1" thickBot="1">
      <c r="A277" s="19">
        <f>A27</f>
        <v>0</v>
      </c>
      <c r="B277" s="48"/>
      <c r="E277" s="8"/>
    </row>
    <row r="278" spans="2:5" ht="19.5" customHeight="1" thickBot="1">
      <c r="B278" s="48"/>
      <c r="E278" s="20" t="s">
        <v>291</v>
      </c>
    </row>
    <row r="279" spans="2:5" ht="12.75">
      <c r="B279" s="48"/>
      <c r="E279" s="101" t="s">
        <v>292</v>
      </c>
    </row>
    <row r="280" spans="2:5" ht="12.75">
      <c r="B280" s="48" t="s">
        <v>274</v>
      </c>
      <c r="E280" s="101"/>
    </row>
    <row r="282" spans="1:5" ht="12.75">
      <c r="A282" s="19" t="s">
        <v>30</v>
      </c>
      <c r="B282" s="27" t="str">
        <f>"Jahresmittel der Schäden (Bezugsperiode von "&amp;'Anhang 1'!D19&amp;" Jahren)"</f>
        <v>Jahresmittel der Schäden (Bezugsperiode von 3 Jahren)</v>
      </c>
      <c r="E282" s="72">
        <f>E275/'Anhang 1'!D19</f>
        <v>0</v>
      </c>
    </row>
    <row r="283" spans="2:5" ht="26.25" customHeight="1">
      <c r="B283" s="229">
        <f>IF(AND('Anhang 1'!D19&lt;&gt;3,'Anhang 1'!D19&lt;&gt;7),"Bezugsperiode nicht möglich !!  Bitte Bezugsperiode 3 oder 7 Jahre in der Tabelle 'Anhang 1' eingeben","")</f>
      </c>
      <c r="C283" s="230"/>
      <c r="D283" s="230"/>
      <c r="E283" s="49"/>
    </row>
    <row r="284" spans="1:2" ht="12.75">
      <c r="A284" s="19" t="s">
        <v>31</v>
      </c>
      <c r="B284" s="8" t="s">
        <v>70</v>
      </c>
    </row>
    <row r="286" spans="1:5" ht="12.75">
      <c r="A286" s="23" t="s">
        <v>10</v>
      </c>
      <c r="B286" s="8" t="s">
        <v>71</v>
      </c>
      <c r="C286" s="7">
        <f>IF(E282&lt;56000000,E282,56000000)</f>
        <v>0</v>
      </c>
      <c r="D286" s="8" t="s">
        <v>72</v>
      </c>
      <c r="E286" s="73">
        <f>(C286*0.26)</f>
        <v>0</v>
      </c>
    </row>
    <row r="287" spans="1:5" ht="12.75">
      <c r="A287" s="23" t="s">
        <v>12</v>
      </c>
      <c r="B287" s="8" t="s">
        <v>49</v>
      </c>
      <c r="C287" s="7">
        <f>E282-C286</f>
        <v>0</v>
      </c>
      <c r="D287" s="8" t="s">
        <v>73</v>
      </c>
      <c r="E287" s="73">
        <f>(C287*0.23)</f>
        <v>0</v>
      </c>
    </row>
    <row r="288" spans="1:5" ht="12.75">
      <c r="A288" s="63" t="s">
        <v>13</v>
      </c>
      <c r="B288" s="48" t="s">
        <v>51</v>
      </c>
      <c r="E288" s="72">
        <f>SUM(E286:E287)</f>
        <v>0</v>
      </c>
    </row>
    <row r="290" ht="13.5" thickBot="1"/>
    <row r="291" spans="1:5" ht="13.5" thickBot="1">
      <c r="A291" s="47" t="s">
        <v>32</v>
      </c>
      <c r="B291" s="48" t="s">
        <v>316</v>
      </c>
      <c r="E291" s="68">
        <f>E288*D214</f>
        <v>0</v>
      </c>
    </row>
    <row r="292" spans="1:5" ht="12.75">
      <c r="A292" s="47"/>
      <c r="B292" s="48"/>
      <c r="E292" s="49"/>
    </row>
    <row r="293" spans="1:5" ht="13.5" thickBot="1">
      <c r="A293" s="47" t="s">
        <v>33</v>
      </c>
      <c r="B293" s="48" t="s">
        <v>45</v>
      </c>
      <c r="E293" s="8"/>
    </row>
    <row r="294" spans="1:5" ht="13.5" thickBot="1">
      <c r="A294" s="47"/>
      <c r="B294" s="27" t="s">
        <v>74</v>
      </c>
      <c r="E294" s="68">
        <f>IF(E216&gt;E291,E216,E291)</f>
        <v>0</v>
      </c>
    </row>
    <row r="296" spans="1:5" ht="12.75">
      <c r="A296" s="19" t="s">
        <v>34</v>
      </c>
      <c r="B296" s="8" t="s">
        <v>75</v>
      </c>
      <c r="E296" s="5"/>
    </row>
    <row r="297" spans="2:5" ht="13.5">
      <c r="B297" s="74">
        <f>IF(E294&lt;E296,"Bitte die Tabelle  'Anhang 2' ausfüllen, siehe Art. 30 AVO","")</f>
      </c>
      <c r="E297" s="22"/>
    </row>
    <row r="298" ht="12.75">
      <c r="E298" s="22"/>
    </row>
    <row r="299" spans="1:5" ht="12.75">
      <c r="A299" s="19" t="s">
        <v>36</v>
      </c>
      <c r="B299" s="8" t="s">
        <v>293</v>
      </c>
      <c r="E299" s="75">
        <f>IF(E296&lt;E294,"",'Anhang 2'!C21)</f>
        <v>0</v>
      </c>
    </row>
    <row r="301" spans="1:5" ht="12.75">
      <c r="A301" s="19" t="s">
        <v>38</v>
      </c>
      <c r="B301" s="8" t="s">
        <v>76</v>
      </c>
      <c r="E301" s="73">
        <f>IF(E296&lt;E294,"",E296*E299)</f>
        <v>0</v>
      </c>
    </row>
    <row r="303" spans="1:5" ht="15.75" thickBot="1">
      <c r="A303" s="35" t="s">
        <v>77</v>
      </c>
      <c r="B303" s="36" t="s">
        <v>45</v>
      </c>
      <c r="C303" s="36"/>
      <c r="D303" s="36"/>
      <c r="E303" s="8"/>
    </row>
    <row r="304" spans="1:5" ht="15.75" thickBot="1">
      <c r="A304" s="35"/>
      <c r="B304" s="36" t="s">
        <v>78</v>
      </c>
      <c r="C304" s="36"/>
      <c r="D304" s="36"/>
      <c r="E304" s="38">
        <f>IF(E294&gt;E296,E294,IF(E294&gt;E301,E294,E301))</f>
        <v>0</v>
      </c>
    </row>
    <row r="305" spans="1:5" ht="15">
      <c r="A305" s="35"/>
      <c r="B305" s="36"/>
      <c r="C305" s="36"/>
      <c r="D305" s="36"/>
      <c r="E305" s="44"/>
    </row>
    <row r="306" spans="1:5" ht="15">
      <c r="A306" s="35"/>
      <c r="B306" s="36"/>
      <c r="C306" s="36"/>
      <c r="D306" s="36"/>
      <c r="E306" s="44"/>
    </row>
    <row r="307" spans="1:5" ht="15">
      <c r="A307" s="39"/>
      <c r="B307" s="40"/>
      <c r="C307" s="40"/>
      <c r="D307" s="40"/>
      <c r="E307" s="42"/>
    </row>
    <row r="308" ht="13.5" thickBot="1">
      <c r="A308" s="19">
        <f>A27</f>
        <v>0</v>
      </c>
    </row>
    <row r="309" ht="18" thickBot="1">
      <c r="E309" s="20" t="s">
        <v>294</v>
      </c>
    </row>
    <row r="311" ht="13.5">
      <c r="B311" s="62" t="s">
        <v>345</v>
      </c>
    </row>
    <row r="312" ht="13.5">
      <c r="B312" s="62" t="s">
        <v>346</v>
      </c>
    </row>
    <row r="313" ht="13.5">
      <c r="B313" s="62"/>
    </row>
    <row r="314" ht="13.5">
      <c r="B314" s="62" t="s">
        <v>290</v>
      </c>
    </row>
    <row r="315" ht="13.5">
      <c r="B315" s="62"/>
    </row>
    <row r="316" ht="12.75">
      <c r="B316" s="48" t="s">
        <v>265</v>
      </c>
    </row>
    <row r="317" ht="12.75">
      <c r="B317" s="48" t="s">
        <v>266</v>
      </c>
    </row>
    <row r="318" ht="12.75">
      <c r="B318" s="48"/>
    </row>
    <row r="319" spans="1:5" ht="15">
      <c r="A319" s="19" t="s">
        <v>5</v>
      </c>
      <c r="B319" s="27" t="s">
        <v>268</v>
      </c>
      <c r="E319" s="8"/>
    </row>
    <row r="320" spans="2:5" ht="12.75">
      <c r="B320" s="8" t="s">
        <v>275</v>
      </c>
      <c r="E320" s="5"/>
    </row>
    <row r="322" spans="1:2" ht="12.75">
      <c r="A322" s="19" t="s">
        <v>6</v>
      </c>
      <c r="B322" s="8" t="s">
        <v>79</v>
      </c>
    </row>
    <row r="324" spans="1:5" ht="12.75">
      <c r="A324" s="23" t="s">
        <v>10</v>
      </c>
      <c r="B324" s="8" t="s">
        <v>47</v>
      </c>
      <c r="C324" s="7">
        <f>IF(E320&lt;80000000,E320,80000000)</f>
        <v>0</v>
      </c>
      <c r="D324" s="8" t="s">
        <v>80</v>
      </c>
      <c r="E324" s="73">
        <f>(C324*0.18)/3</f>
        <v>0</v>
      </c>
    </row>
    <row r="325" spans="1:5" ht="12.75">
      <c r="A325" s="23" t="s">
        <v>12</v>
      </c>
      <c r="B325" s="8" t="s">
        <v>49</v>
      </c>
      <c r="C325" s="7">
        <f>E320-C324</f>
        <v>0</v>
      </c>
      <c r="D325" s="8" t="s">
        <v>81</v>
      </c>
      <c r="E325" s="96">
        <f>(C325*0.16)/3</f>
        <v>0</v>
      </c>
    </row>
    <row r="326" spans="1:5" ht="12.75">
      <c r="A326" s="63" t="s">
        <v>13</v>
      </c>
      <c r="B326" s="48" t="s">
        <v>51</v>
      </c>
      <c r="C326" s="7"/>
      <c r="E326" s="72">
        <f>SUM(E324:E325)</f>
        <v>0</v>
      </c>
    </row>
    <row r="327" ht="12.75">
      <c r="C327" s="7"/>
    </row>
    <row r="328" spans="1:3" ht="12.75">
      <c r="A328" s="19" t="s">
        <v>8</v>
      </c>
      <c r="B328" s="27" t="s">
        <v>52</v>
      </c>
      <c r="C328" s="7"/>
    </row>
    <row r="329" spans="2:3" ht="12.75">
      <c r="B329" s="8" t="s">
        <v>97</v>
      </c>
      <c r="C329" s="7"/>
    </row>
    <row r="330" ht="12.75">
      <c r="C330" s="7"/>
    </row>
    <row r="331" spans="2:3" ht="12.75">
      <c r="B331" s="48" t="s">
        <v>53</v>
      </c>
      <c r="C331" s="7"/>
    </row>
    <row r="332" spans="1:5" ht="12.75">
      <c r="A332" s="23" t="s">
        <v>10</v>
      </c>
      <c r="B332" s="8" t="s">
        <v>54</v>
      </c>
      <c r="C332" s="7"/>
      <c r="E332" s="5"/>
    </row>
    <row r="333" spans="1:5" ht="12.75">
      <c r="A333" s="23" t="s">
        <v>12</v>
      </c>
      <c r="B333" s="8" t="s">
        <v>55</v>
      </c>
      <c r="C333" s="7"/>
      <c r="E333" s="5"/>
    </row>
    <row r="334" spans="1:5" ht="12.75">
      <c r="A334" s="23" t="s">
        <v>13</v>
      </c>
      <c r="B334" s="8" t="s">
        <v>56</v>
      </c>
      <c r="E334" s="5"/>
    </row>
    <row r="335" spans="1:5" ht="12.75">
      <c r="A335" s="23" t="s">
        <v>15</v>
      </c>
      <c r="B335" s="8" t="s">
        <v>57</v>
      </c>
      <c r="E335" s="5"/>
    </row>
    <row r="336" spans="1:5" ht="12.75">
      <c r="A336" s="23"/>
      <c r="E336" s="22"/>
    </row>
    <row r="337" spans="1:5" ht="12.75">
      <c r="A337" s="23"/>
      <c r="B337" s="48" t="s">
        <v>58</v>
      </c>
      <c r="E337" s="22"/>
    </row>
    <row r="338" spans="1:5" ht="12.75">
      <c r="A338" s="23" t="s">
        <v>10</v>
      </c>
      <c r="B338" s="8" t="s">
        <v>54</v>
      </c>
      <c r="E338" s="5"/>
    </row>
    <row r="339" spans="1:5" ht="12.75">
      <c r="A339" s="23" t="s">
        <v>12</v>
      </c>
      <c r="B339" s="8" t="s">
        <v>55</v>
      </c>
      <c r="E339" s="5"/>
    </row>
    <row r="340" spans="1:5" ht="12.75">
      <c r="A340" s="23" t="s">
        <v>13</v>
      </c>
      <c r="B340" s="8" t="s">
        <v>56</v>
      </c>
      <c r="E340" s="5"/>
    </row>
    <row r="341" spans="1:5" ht="12.75">
      <c r="A341" s="23" t="s">
        <v>15</v>
      </c>
      <c r="B341" s="8" t="s">
        <v>57</v>
      </c>
      <c r="E341" s="5"/>
    </row>
    <row r="342" spans="1:5" ht="12.75">
      <c r="A342" s="23"/>
      <c r="E342" s="22"/>
    </row>
    <row r="343" spans="1:5" ht="12.75">
      <c r="A343" s="23"/>
      <c r="B343" s="48" t="s">
        <v>59</v>
      </c>
      <c r="E343" s="22"/>
    </row>
    <row r="344" spans="1:5" ht="12.75">
      <c r="A344" s="23" t="s">
        <v>10</v>
      </c>
      <c r="B344" s="8" t="s">
        <v>54</v>
      </c>
      <c r="E344" s="5"/>
    </row>
    <row r="345" spans="1:5" ht="12.75">
      <c r="A345" s="23" t="s">
        <v>12</v>
      </c>
      <c r="B345" s="8" t="s">
        <v>55</v>
      </c>
      <c r="E345" s="5"/>
    </row>
    <row r="346" spans="1:5" ht="12.75">
      <c r="A346" s="23" t="s">
        <v>13</v>
      </c>
      <c r="B346" s="8" t="s">
        <v>56</v>
      </c>
      <c r="E346" s="5"/>
    </row>
    <row r="347" spans="1:5" ht="12.75">
      <c r="A347" s="23" t="s">
        <v>15</v>
      </c>
      <c r="B347" s="8" t="s">
        <v>57</v>
      </c>
      <c r="E347" s="5"/>
    </row>
    <row r="348" ht="12.75">
      <c r="A348" s="23"/>
    </row>
    <row r="349" spans="1:4" ht="12.75">
      <c r="A349" s="23" t="s">
        <v>17</v>
      </c>
      <c r="B349" s="8" t="s">
        <v>197</v>
      </c>
      <c r="D349" s="65">
        <f>IF(E334+E335+E340+E341+E346+E347=0,1,IF(((E332+E333+E338+E339+E344+E345)/(E334+E335+E340+E341+E346+E347))&lt;0.5,0.5,IF((E332+E333+E338+E339+E344+E345)/(E334+E335+E340+E341+E346+E347)&gt;1,1,ROUND((E332+E333+E338+E339+E344+E345)/(E334+E335+E340+E341+E346+E347),4))))</f>
        <v>1</v>
      </c>
    </row>
    <row r="350" spans="3:4" ht="12.75">
      <c r="C350" s="66" t="s">
        <v>82</v>
      </c>
      <c r="D350" s="67">
        <v>0.5</v>
      </c>
    </row>
    <row r="351" ht="13.5" thickBot="1"/>
    <row r="352" spans="1:5" ht="13.5" thickBot="1">
      <c r="A352" s="47" t="s">
        <v>22</v>
      </c>
      <c r="B352" s="48" t="s">
        <v>317</v>
      </c>
      <c r="E352" s="68">
        <f>E326*D349</f>
        <v>0</v>
      </c>
    </row>
    <row r="353" spans="1:5" ht="12.75">
      <c r="A353" s="47"/>
      <c r="B353" s="48"/>
      <c r="E353" s="49"/>
    </row>
    <row r="354" spans="1:5" ht="12.75">
      <c r="A354" s="76"/>
      <c r="C354" s="77"/>
      <c r="D354" s="77"/>
      <c r="E354" s="34"/>
    </row>
    <row r="355" ht="12.75">
      <c r="B355" s="48"/>
    </row>
    <row r="356" ht="12.75">
      <c r="B356" s="97" t="s">
        <v>132</v>
      </c>
    </row>
    <row r="357" spans="1:5" ht="12.75">
      <c r="A357" s="69"/>
      <c r="B357" s="70"/>
      <c r="C357" s="70"/>
      <c r="D357" s="70"/>
      <c r="E357" s="71"/>
    </row>
    <row r="358" ht="13.5" thickBot="1">
      <c r="A358" s="19">
        <f>A27</f>
        <v>0</v>
      </c>
    </row>
    <row r="359" ht="16.5" customHeight="1" thickBot="1">
      <c r="E359" s="20" t="s">
        <v>295</v>
      </c>
    </row>
    <row r="360" spans="2:5" ht="12.75" customHeight="1">
      <c r="B360" s="78"/>
      <c r="E360" s="79"/>
    </row>
    <row r="361" ht="12.75">
      <c r="B361" s="48" t="s">
        <v>270</v>
      </c>
    </row>
    <row r="362" ht="12.75">
      <c r="B362" s="48" t="s">
        <v>271</v>
      </c>
    </row>
    <row r="363" ht="12.75">
      <c r="B363" s="48"/>
    </row>
    <row r="364" ht="12.75">
      <c r="B364" s="48"/>
    </row>
    <row r="365" spans="1:2" ht="12.75">
      <c r="A365" s="19" t="s">
        <v>5</v>
      </c>
      <c r="B365" s="8" t="s">
        <v>276</v>
      </c>
    </row>
    <row r="366" ht="12.75">
      <c r="B366" s="8" t="s">
        <v>60</v>
      </c>
    </row>
    <row r="368" spans="1:5" ht="12.75">
      <c r="A368" s="23" t="s">
        <v>10</v>
      </c>
      <c r="B368" s="8" t="s">
        <v>61</v>
      </c>
      <c r="E368" s="5"/>
    </row>
    <row r="369" spans="1:5" ht="12.75">
      <c r="A369" s="23" t="s">
        <v>12</v>
      </c>
      <c r="B369" s="8" t="s">
        <v>62</v>
      </c>
      <c r="E369" s="5"/>
    </row>
    <row r="370" spans="1:5" ht="12.75">
      <c r="A370" s="23" t="s">
        <v>13</v>
      </c>
      <c r="B370" s="8" t="s">
        <v>63</v>
      </c>
      <c r="E370" s="5"/>
    </row>
    <row r="371" ht="12.75">
      <c r="E371" s="55"/>
    </row>
    <row r="372" spans="2:5" ht="12.75">
      <c r="B372" s="48" t="s">
        <v>64</v>
      </c>
      <c r="C372" s="48"/>
      <c r="D372" s="48"/>
      <c r="E372" s="72">
        <f>SUM(E368:E370)</f>
        <v>0</v>
      </c>
    </row>
    <row r="374" spans="1:2" ht="12.75">
      <c r="A374" s="19" t="s">
        <v>6</v>
      </c>
      <c r="B374" s="8" t="s">
        <v>155</v>
      </c>
    </row>
    <row r="375" spans="2:5" ht="12.75">
      <c r="B375" s="8" t="s">
        <v>65</v>
      </c>
      <c r="E375" s="5"/>
    </row>
    <row r="376" ht="12.75">
      <c r="E376" s="11"/>
    </row>
    <row r="377" spans="1:5" ht="12.75">
      <c r="A377" s="19" t="s">
        <v>8</v>
      </c>
      <c r="B377" s="8" t="s">
        <v>155</v>
      </c>
      <c r="E377" s="11"/>
    </row>
    <row r="378" spans="2:5" ht="12.75">
      <c r="B378" s="8" t="s">
        <v>66</v>
      </c>
      <c r="E378" s="5"/>
    </row>
    <row r="380" spans="1:2" ht="12.75">
      <c r="A380" s="19" t="s">
        <v>22</v>
      </c>
      <c r="B380" s="8" t="s">
        <v>67</v>
      </c>
    </row>
    <row r="381" spans="2:5" ht="12.75">
      <c r="B381" s="8" t="s">
        <v>68</v>
      </c>
      <c r="E381" s="72">
        <f>E372+E375-E378</f>
        <v>0</v>
      </c>
    </row>
    <row r="383" spans="1:5" ht="12.75">
      <c r="A383" s="19" t="s">
        <v>24</v>
      </c>
      <c r="B383" s="8" t="s">
        <v>69</v>
      </c>
      <c r="E383" s="72">
        <f>E381/3</f>
        <v>0</v>
      </c>
    </row>
    <row r="385" spans="1:2" ht="12.75">
      <c r="A385" s="19" t="s">
        <v>26</v>
      </c>
      <c r="B385" s="8" t="s">
        <v>70</v>
      </c>
    </row>
    <row r="387" spans="1:5" ht="12.75">
      <c r="A387" s="23" t="s">
        <v>10</v>
      </c>
      <c r="B387" s="8" t="s">
        <v>71</v>
      </c>
      <c r="C387" s="7">
        <f>IF(E383&lt;56000000,E383,56000000)</f>
        <v>0</v>
      </c>
      <c r="D387" s="8" t="s">
        <v>83</v>
      </c>
      <c r="E387" s="73">
        <f>(C387*0.26)/3</f>
        <v>0</v>
      </c>
    </row>
    <row r="388" spans="1:5" ht="12.75">
      <c r="A388" s="23" t="s">
        <v>12</v>
      </c>
      <c r="B388" s="8" t="s">
        <v>49</v>
      </c>
      <c r="C388" s="7">
        <f>E383-C387</f>
        <v>0</v>
      </c>
      <c r="D388" s="8" t="s">
        <v>84</v>
      </c>
      <c r="E388" s="73">
        <f>(C388*0.23)/3</f>
        <v>0</v>
      </c>
    </row>
    <row r="389" spans="1:5" ht="12.75">
      <c r="A389" s="63" t="s">
        <v>13</v>
      </c>
      <c r="B389" s="48" t="s">
        <v>51</v>
      </c>
      <c r="E389" s="72">
        <f>SUM(E387:E388)</f>
        <v>0</v>
      </c>
    </row>
    <row r="391" ht="13.5" thickBot="1"/>
    <row r="392" spans="1:5" ht="13.5" thickBot="1">
      <c r="A392" s="47" t="s">
        <v>27</v>
      </c>
      <c r="B392" s="48" t="s">
        <v>318</v>
      </c>
      <c r="E392" s="68">
        <f>E389*D349</f>
        <v>0</v>
      </c>
    </row>
    <row r="393" spans="1:4" ht="15">
      <c r="A393" s="18"/>
      <c r="B393" s="27"/>
      <c r="C393" s="43"/>
      <c r="D393" s="43"/>
    </row>
    <row r="394" spans="1:5" ht="13.5" thickBot="1">
      <c r="A394" s="47" t="s">
        <v>28</v>
      </c>
      <c r="B394" s="48" t="s">
        <v>45</v>
      </c>
      <c r="C394" s="27"/>
      <c r="D394" s="27"/>
      <c r="E394" s="27"/>
    </row>
    <row r="395" spans="1:5" ht="13.5" thickBot="1">
      <c r="A395" s="47"/>
      <c r="B395" s="27" t="s">
        <v>74</v>
      </c>
      <c r="C395" s="27"/>
      <c r="D395" s="27"/>
      <c r="E395" s="68">
        <f>IF(E352&gt;E392,E352,E392)</f>
        <v>0</v>
      </c>
    </row>
    <row r="397" spans="1:5" ht="12.75">
      <c r="A397" s="19" t="s">
        <v>29</v>
      </c>
      <c r="B397" s="8" t="s">
        <v>75</v>
      </c>
      <c r="E397" s="5"/>
    </row>
    <row r="398" spans="2:5" ht="13.5">
      <c r="B398" s="74">
        <f>IF(E395&lt;E397,"Bitte die Tabelle 'Anhang 2' ausfüllen, siehe Art. 30 AVO","")</f>
      </c>
      <c r="E398" s="22"/>
    </row>
    <row r="399" ht="12.75">
      <c r="E399" s="22"/>
    </row>
    <row r="400" spans="1:5" ht="12.75">
      <c r="A400" s="19" t="s">
        <v>30</v>
      </c>
      <c r="B400" s="8" t="s">
        <v>293</v>
      </c>
      <c r="E400" s="75">
        <f>IF(E397&lt;E395,"",'Anhang 2'!C33)</f>
        <v>0</v>
      </c>
    </row>
    <row r="402" spans="1:5" ht="12.75">
      <c r="A402" s="19" t="s">
        <v>31</v>
      </c>
      <c r="B402" s="8" t="s">
        <v>76</v>
      </c>
      <c r="E402" s="73">
        <f>IF(E397&lt;E395,"",E397*E400)</f>
        <v>0</v>
      </c>
    </row>
    <row r="404" spans="1:5" ht="15.75" thickBot="1">
      <c r="A404" s="35" t="s">
        <v>32</v>
      </c>
      <c r="B404" s="36" t="s">
        <v>45</v>
      </c>
      <c r="C404" s="36"/>
      <c r="D404" s="36"/>
      <c r="E404" s="8"/>
    </row>
    <row r="405" spans="2:5" ht="15.75" thickBot="1">
      <c r="B405" s="36" t="s">
        <v>78</v>
      </c>
      <c r="E405" s="38">
        <f>IF(E395&gt;E397,E395,IF(E395&gt;E402,E395,E402))</f>
        <v>0</v>
      </c>
    </row>
    <row r="406" spans="2:5" ht="15">
      <c r="B406" s="36"/>
      <c r="E406" s="44"/>
    </row>
    <row r="407" spans="1:5" ht="12.75">
      <c r="A407" s="69"/>
      <c r="B407" s="70"/>
      <c r="C407" s="70"/>
      <c r="D407" s="70"/>
      <c r="E407" s="71"/>
    </row>
    <row r="408" ht="13.5" thickBot="1">
      <c r="A408" s="19">
        <f>A27</f>
        <v>0</v>
      </c>
    </row>
    <row r="409" ht="18" thickBot="1">
      <c r="E409" s="20" t="s">
        <v>296</v>
      </c>
    </row>
    <row r="410" spans="1:2" ht="15">
      <c r="A410" s="21" t="s">
        <v>85</v>
      </c>
      <c r="B410" s="43" t="s">
        <v>86</v>
      </c>
    </row>
    <row r="412" spans="1:2" ht="12.75">
      <c r="A412" s="47"/>
      <c r="B412" s="48" t="s">
        <v>88</v>
      </c>
    </row>
    <row r="413" ht="12.75">
      <c r="B413" s="48"/>
    </row>
    <row r="414" spans="2:5" ht="12.75">
      <c r="B414" s="8" t="s">
        <v>89</v>
      </c>
      <c r="E414" s="73">
        <f>E304</f>
        <v>0</v>
      </c>
    </row>
    <row r="415" ht="12.75">
      <c r="E415" s="34"/>
    </row>
    <row r="416" spans="2:5" ht="12.75">
      <c r="B416" s="8" t="s">
        <v>347</v>
      </c>
      <c r="E416" s="73">
        <f>E405</f>
        <v>0</v>
      </c>
    </row>
    <row r="417" ht="12.75">
      <c r="E417" s="71"/>
    </row>
    <row r="418" spans="2:5" ht="12.75">
      <c r="B418" s="8" t="s">
        <v>297</v>
      </c>
      <c r="E418" s="73">
        <f>'ES07G'!D32</f>
        <v>0</v>
      </c>
    </row>
    <row r="419" ht="12.75">
      <c r="E419" s="190"/>
    </row>
    <row r="420" spans="2:5" ht="12.75">
      <c r="B420" s="8" t="s">
        <v>354</v>
      </c>
      <c r="E420" s="73">
        <f>'ES07H'!F30</f>
        <v>0</v>
      </c>
    </row>
    <row r="421" ht="12.75">
      <c r="E421" s="190"/>
    </row>
    <row r="422" spans="2:5" ht="12.75">
      <c r="B422" s="8" t="s">
        <v>331</v>
      </c>
      <c r="E422" s="73">
        <f>'ES07I'!D35</f>
        <v>0</v>
      </c>
    </row>
    <row r="423" ht="12.75">
      <c r="E423" s="34"/>
    </row>
    <row r="424" spans="2:5" ht="12.75">
      <c r="B424" s="48" t="s">
        <v>332</v>
      </c>
      <c r="C424" s="48"/>
      <c r="D424" s="48"/>
      <c r="E424" s="72">
        <f>E414+E416+E418+E420+E422</f>
        <v>0</v>
      </c>
    </row>
    <row r="425" ht="12.75">
      <c r="E425" s="34"/>
    </row>
    <row r="426" spans="2:5" ht="12.75">
      <c r="B426" s="8" t="s">
        <v>333</v>
      </c>
      <c r="E426" s="73">
        <f>E107</f>
        <v>0</v>
      </c>
    </row>
    <row r="428" spans="2:5" ht="12.75">
      <c r="B428" s="8" t="s">
        <v>334</v>
      </c>
      <c r="E428" s="72">
        <f>E426-E424</f>
        <v>0</v>
      </c>
    </row>
    <row r="430" spans="1:2" ht="13.5" thickBot="1">
      <c r="A430" s="47"/>
      <c r="B430" s="48" t="s">
        <v>335</v>
      </c>
    </row>
    <row r="431" spans="2:5" ht="14.25" thickBot="1">
      <c r="B431" s="48" t="s">
        <v>336</v>
      </c>
      <c r="E431" s="80">
        <f>IF(E424=0,0,(E426/E424)*100)</f>
        <v>0</v>
      </c>
    </row>
    <row r="432" spans="4:5" ht="15">
      <c r="D432" s="227"/>
      <c r="E432" s="228"/>
    </row>
    <row r="433" ht="12.75">
      <c r="B433" s="102"/>
    </row>
    <row r="434" ht="12.75">
      <c r="B434" s="102"/>
    </row>
    <row r="437" ht="12.75">
      <c r="B437" s="8" t="s">
        <v>338</v>
      </c>
    </row>
    <row r="439" ht="12.75">
      <c r="C439" s="81"/>
    </row>
    <row r="440" ht="12.75">
      <c r="B440" s="8" t="s">
        <v>2</v>
      </c>
    </row>
    <row r="442" ht="12.75">
      <c r="B442" s="82"/>
    </row>
    <row r="445" ht="12.75">
      <c r="B445" s="8" t="s">
        <v>305</v>
      </c>
    </row>
    <row r="448" spans="2:5" ht="12.75">
      <c r="B448" s="186" t="s">
        <v>90</v>
      </c>
      <c r="C448" s="26"/>
      <c r="D448" s="26" t="s">
        <v>90</v>
      </c>
      <c r="E448" s="26"/>
    </row>
    <row r="450" ht="12.75">
      <c r="B450" s="8" t="s">
        <v>339</v>
      </c>
    </row>
    <row r="451" spans="2:5" ht="12.75">
      <c r="B451" s="82"/>
      <c r="D451" s="215"/>
      <c r="E451" s="215"/>
    </row>
    <row r="453" ht="12.75">
      <c r="B453" s="8" t="s">
        <v>340</v>
      </c>
    </row>
    <row r="454" spans="2:5" ht="12.75">
      <c r="B454" s="82"/>
      <c r="D454" s="215"/>
      <c r="E454" s="215"/>
    </row>
  </sheetData>
  <sheetProtection password="CA77" sheet="1" objects="1" scenarios="1"/>
  <mergeCells count="14">
    <mergeCell ref="D451:E451"/>
    <mergeCell ref="D454:E454"/>
    <mergeCell ref="A50:E50"/>
    <mergeCell ref="A24:E24"/>
    <mergeCell ref="A27:E27"/>
    <mergeCell ref="A46:E46"/>
    <mergeCell ref="A48:E48"/>
    <mergeCell ref="D432:E432"/>
    <mergeCell ref="B283:D283"/>
    <mergeCell ref="A9:E9"/>
    <mergeCell ref="A14:E14"/>
    <mergeCell ref="A16:E16"/>
    <mergeCell ref="A19:E19"/>
    <mergeCell ref="A11:E11"/>
  </mergeCells>
  <conditionalFormatting sqref="E299 E400">
    <cfRule type="expression" priority="1" dxfId="0" stopIfTrue="1">
      <formula>IF(E296&lt;E294,1,0)</formula>
    </cfRule>
  </conditionalFormatting>
  <conditionalFormatting sqref="E301 E402">
    <cfRule type="expression" priority="2" dxfId="0" stopIfTrue="1">
      <formula>IF(E296&lt;E294,1,0)</formula>
    </cfRule>
  </conditionalFormatting>
  <conditionalFormatting sqref="B442 B451 D451 B454 D454 E61:E67 E397 E368:E370 E375 E378 E296 E320 E332:E335 E338:E341 E344:E347 E197:E200 E209:E212 E203:E206 C124 C142 E55:E56 E101:E104 E97 E90 E83:E84 E77 E80 E58 E69 A27:E27">
    <cfRule type="cellIs" priority="3" dxfId="1" operator="equal" stopIfTrue="1">
      <formula>0</formula>
    </cfRule>
  </conditionalFormatting>
  <conditionalFormatting sqref="A16:E16">
    <cfRule type="cellIs" priority="4" dxfId="1" operator="equal" stopIfTrue="1">
      <formula>0</formula>
    </cfRule>
  </conditionalFormatting>
  <printOptions/>
  <pageMargins left="0.24" right="0.19" top="0.34" bottom="0.24" header="0.24" footer="0.16"/>
  <pageSetup horizontalDpi="600" verticalDpi="600" orientation="portrait" paperSize="9" r:id="rId2"/>
  <headerFooter alignWithMargins="0">
    <oddFooter>&amp;L&amp;"Arial,Fett"&amp;8Version 12.2007&amp;C&amp;"Arial,Fett"&amp;8&amp;F&amp;R&amp;"Arial,Fett"&amp;8&amp;A</oddFooter>
  </headerFooter>
  <rowBreaks count="8" manualBreakCount="8">
    <brk id="50" max="4" man="1"/>
    <brk id="108" max="4" man="1"/>
    <brk id="163" max="4" man="1"/>
    <brk id="219" max="255" man="1"/>
    <brk id="276" max="4" man="1"/>
    <brk id="307" max="255" man="1"/>
    <brk id="357" max="255" man="1"/>
    <brk id="40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B172" sqref="B172"/>
    </sheetView>
  </sheetViews>
  <sheetFormatPr defaultColWidth="11.421875" defaultRowHeight="12.75"/>
  <cols>
    <col min="1" max="1" width="3.421875" style="8" customWidth="1"/>
    <col min="2" max="2" width="35.57421875" style="8" customWidth="1"/>
    <col min="3" max="3" width="17.28125" style="8" customWidth="1"/>
    <col min="4" max="4" width="15.421875" style="8" customWidth="1"/>
    <col min="5" max="5" width="15.421875" style="8" bestFit="1" customWidth="1"/>
    <col min="6" max="6" width="16.57421875" style="8" customWidth="1"/>
    <col min="7" max="7" width="11.421875" style="8" customWidth="1"/>
    <col min="8" max="8" width="13.8515625" style="8" customWidth="1"/>
    <col min="9" max="16384" width="11.421875" style="8" customWidth="1"/>
  </cols>
  <sheetData>
    <row r="1" ht="13.5" thickBot="1">
      <c r="A1" s="18">
        <f>'ES07A-E + ES07J'!A408</f>
        <v>0</v>
      </c>
    </row>
    <row r="2" spans="2:8" ht="23.25" thickBot="1">
      <c r="B2" s="163"/>
      <c r="H2" s="164" t="s">
        <v>298</v>
      </c>
    </row>
    <row r="3" ht="15">
      <c r="B3" s="78" t="s">
        <v>263</v>
      </c>
    </row>
    <row r="4" ht="15">
      <c r="B4" s="78" t="s">
        <v>348</v>
      </c>
    </row>
    <row r="5" ht="15">
      <c r="B5" s="78"/>
    </row>
    <row r="6" ht="15">
      <c r="B6" s="78"/>
    </row>
    <row r="7" ht="13.5">
      <c r="B7" s="62"/>
    </row>
    <row r="8" ht="13.5">
      <c r="B8" s="83" t="s">
        <v>212</v>
      </c>
    </row>
    <row r="9" ht="13.5">
      <c r="B9" s="62"/>
    </row>
    <row r="11" ht="12.75">
      <c r="B11" s="3" t="s">
        <v>213</v>
      </c>
    </row>
    <row r="13" spans="2:7" ht="31.5" customHeight="1">
      <c r="B13" s="3" t="s">
        <v>214</v>
      </c>
      <c r="C13" s="165" t="s">
        <v>215</v>
      </c>
      <c r="D13" s="165" t="s">
        <v>216</v>
      </c>
      <c r="E13" s="165" t="s">
        <v>217</v>
      </c>
      <c r="F13" s="165" t="s">
        <v>218</v>
      </c>
      <c r="G13" s="167" t="s">
        <v>308</v>
      </c>
    </row>
    <row r="14" spans="2:7" ht="11.25" customHeight="1">
      <c r="B14" s="48" t="s">
        <v>219</v>
      </c>
      <c r="C14" s="166" t="s">
        <v>220</v>
      </c>
      <c r="D14" s="166" t="s">
        <v>221</v>
      </c>
      <c r="E14" s="166" t="s">
        <v>222</v>
      </c>
      <c r="F14" s="166" t="s">
        <v>223</v>
      </c>
      <c r="G14" s="167" t="s">
        <v>224</v>
      </c>
    </row>
    <row r="16" spans="1:7" ht="12.75">
      <c r="A16" s="170"/>
      <c r="B16"/>
      <c r="E16" s="195"/>
      <c r="G16" s="171"/>
    </row>
    <row r="17" spans="1:8" ht="12.75">
      <c r="A17" s="66"/>
      <c r="B17" s="8" t="s">
        <v>306</v>
      </c>
      <c r="C17" s="140"/>
      <c r="D17" s="140"/>
      <c r="E17" s="168">
        <f>C17+D17</f>
        <v>0</v>
      </c>
      <c r="F17" s="140"/>
      <c r="G17" s="173">
        <f>IF(E17=0,1,IF((F17/E17)&lt;0.85,0.85,ROUND(F17/E17,4)))</f>
        <v>1</v>
      </c>
      <c r="H17" s="66" t="s">
        <v>225</v>
      </c>
    </row>
    <row r="18" spans="1:8" ht="12.75">
      <c r="A18" s="174"/>
      <c r="B18" s="93"/>
      <c r="C18" s="77"/>
      <c r="D18" s="77"/>
      <c r="E18" s="77"/>
      <c r="F18" s="77"/>
      <c r="G18" s="175"/>
      <c r="H18" s="77"/>
    </row>
    <row r="19" spans="1:8" ht="12.75">
      <c r="A19" s="176"/>
      <c r="B19" s="77"/>
      <c r="C19" s="177"/>
      <c r="D19" s="177"/>
      <c r="E19" s="177"/>
      <c r="F19" s="177"/>
      <c r="G19" s="178"/>
      <c r="H19" s="176"/>
    </row>
    <row r="21" ht="12.75">
      <c r="B21" s="3" t="s">
        <v>226</v>
      </c>
    </row>
    <row r="23" spans="2:3" ht="12.75">
      <c r="B23" s="19" t="s">
        <v>307</v>
      </c>
      <c r="C23" s="179">
        <f>(E17*G17)*0.04</f>
        <v>0</v>
      </c>
    </row>
  </sheetData>
  <sheetProtection password="CA77" sheet="1" objects="1" scenarios="1"/>
  <conditionalFormatting sqref="C17:D17 F17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&amp;L&amp;"Arial,Fett"&amp;8Version 12.2007&amp;R&amp;"Arial,Fett"&amp;8&amp;A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showGridLines="0" workbookViewId="0" topLeftCell="A1">
      <selection activeCell="B172" sqref="B172"/>
    </sheetView>
  </sheetViews>
  <sheetFormatPr defaultColWidth="11.421875" defaultRowHeight="12.75"/>
  <cols>
    <col min="1" max="1" width="3.57421875" style="8" customWidth="1"/>
    <col min="2" max="2" width="41.28125" style="8" customWidth="1"/>
    <col min="3" max="3" width="20.00390625" style="8" customWidth="1"/>
    <col min="4" max="4" width="19.7109375" style="8" customWidth="1"/>
    <col min="5" max="5" width="9.57421875" style="8" customWidth="1"/>
    <col min="6" max="6" width="16.140625" style="8" customWidth="1"/>
    <col min="7" max="16384" width="11.421875" style="8" customWidth="1"/>
  </cols>
  <sheetData>
    <row r="1" spans="1:3" ht="13.5" thickBot="1">
      <c r="A1" s="84">
        <f>'ES07A-E + ES07J'!A408</f>
        <v>0</v>
      </c>
      <c r="C1" s="81"/>
    </row>
    <row r="2" spans="2:7" ht="23.25" thickBot="1">
      <c r="B2" s="163"/>
      <c r="G2" s="164" t="s">
        <v>299</v>
      </c>
    </row>
    <row r="3" ht="15">
      <c r="B3" s="78" t="s">
        <v>263</v>
      </c>
    </row>
    <row r="4" ht="15">
      <c r="B4" s="78" t="s">
        <v>348</v>
      </c>
    </row>
    <row r="5" ht="15">
      <c r="B5" s="78"/>
    </row>
    <row r="6" ht="15">
      <c r="B6" s="78"/>
    </row>
    <row r="7" ht="13.5">
      <c r="B7" s="62"/>
    </row>
    <row r="8" ht="13.5">
      <c r="B8" s="83" t="s">
        <v>227</v>
      </c>
    </row>
    <row r="10" spans="1:2" ht="12.75">
      <c r="A10" s="180" t="s">
        <v>87</v>
      </c>
      <c r="B10" s="48" t="s">
        <v>228</v>
      </c>
    </row>
    <row r="12" spans="1:4" ht="12.75">
      <c r="A12" s="23"/>
      <c r="B12" s="3" t="s">
        <v>214</v>
      </c>
      <c r="C12" s="3" t="s">
        <v>229</v>
      </c>
      <c r="D12" s="3" t="s">
        <v>218</v>
      </c>
    </row>
    <row r="13" spans="1:4" ht="12.75">
      <c r="A13" s="23"/>
      <c r="B13" s="48" t="s">
        <v>219</v>
      </c>
      <c r="C13" s="48" t="s">
        <v>220</v>
      </c>
      <c r="D13" s="48" t="s">
        <v>221</v>
      </c>
    </row>
    <row r="14" ht="12.75">
      <c r="A14" s="23"/>
    </row>
    <row r="15" spans="1:5" ht="12.75">
      <c r="A15" s="23" t="s">
        <v>5</v>
      </c>
      <c r="B15" t="s">
        <v>137</v>
      </c>
      <c r="C15" s="140"/>
      <c r="D15" s="140"/>
      <c r="E15" s="10"/>
    </row>
    <row r="16" spans="1:5" ht="12.75">
      <c r="A16" s="23"/>
      <c r="B16"/>
      <c r="C16" s="169"/>
      <c r="D16" s="169"/>
      <c r="E16" s="10"/>
    </row>
    <row r="17" spans="1:5" ht="12.75">
      <c r="A17" s="23"/>
      <c r="B17" t="s">
        <v>230</v>
      </c>
      <c r="C17" s="169"/>
      <c r="D17" s="169"/>
      <c r="E17" s="10"/>
    </row>
    <row r="18" spans="1:5" ht="12.75">
      <c r="A18" s="23"/>
      <c r="B18"/>
      <c r="C18" s="169"/>
      <c r="D18" s="169"/>
      <c r="E18" s="162" t="s">
        <v>308</v>
      </c>
    </row>
    <row r="19" spans="1:5" ht="12.75">
      <c r="A19" s="23" t="s">
        <v>6</v>
      </c>
      <c r="B19" t="s">
        <v>231</v>
      </c>
      <c r="C19" s="169"/>
      <c r="D19" s="169"/>
      <c r="E19" s="162" t="s">
        <v>222</v>
      </c>
    </row>
    <row r="20" spans="1:6" ht="12.75">
      <c r="A20" s="23"/>
      <c r="B20" t="s">
        <v>232</v>
      </c>
      <c r="C20" s="140"/>
      <c r="D20" s="140"/>
      <c r="E20" s="181">
        <f>IF(C20=0,1,IF((D20/C20)&lt;0.5,0.5,ROUND(D20/C20,4)))</f>
        <v>1</v>
      </c>
      <c r="F20" s="66" t="s">
        <v>233</v>
      </c>
    </row>
    <row r="21" spans="1:6" ht="12.75">
      <c r="A21" s="23"/>
      <c r="B21"/>
      <c r="C21" s="169"/>
      <c r="D21" s="169"/>
      <c r="E21" s="182"/>
      <c r="F21" s="66"/>
    </row>
    <row r="22" spans="1:6" ht="12.75">
      <c r="A22" s="23" t="s">
        <v>8</v>
      </c>
      <c r="B22" t="s">
        <v>231</v>
      </c>
      <c r="C22" s="169"/>
      <c r="D22" s="169"/>
      <c r="E22" s="182"/>
      <c r="F22" s="66"/>
    </row>
    <row r="23" spans="1:6" ht="12.75">
      <c r="A23" s="23"/>
      <c r="B23" t="s">
        <v>234</v>
      </c>
      <c r="C23" s="140"/>
      <c r="D23" s="140"/>
      <c r="E23" s="181">
        <f>IF(C23=0,1,IF((D23/C23)&lt;0.5,0.5,ROUND(D23/C23,4)))</f>
        <v>1</v>
      </c>
      <c r="F23" s="66" t="s">
        <v>233</v>
      </c>
    </row>
    <row r="24" spans="1:6" ht="12.75">
      <c r="A24" s="23"/>
      <c r="B24"/>
      <c r="C24" s="169"/>
      <c r="D24" s="169"/>
      <c r="E24" s="182"/>
      <c r="F24" s="66"/>
    </row>
    <row r="25" spans="1:6" ht="12.75">
      <c r="A25" s="23" t="s">
        <v>22</v>
      </c>
      <c r="B25" t="s">
        <v>235</v>
      </c>
      <c r="C25" s="140"/>
      <c r="D25" s="140"/>
      <c r="E25" s="181">
        <f>IF(C25=0,1,IF((D25/C25)&lt;0.5,0.5,ROUND(D25/C25,4)))</f>
        <v>1</v>
      </c>
      <c r="F25" s="66" t="s">
        <v>233</v>
      </c>
    </row>
    <row r="26" ht="12.75">
      <c r="A26" s="23"/>
    </row>
    <row r="27" spans="1:2" ht="12.75">
      <c r="A27" s="183" t="s">
        <v>236</v>
      </c>
      <c r="B27" s="3" t="s">
        <v>237</v>
      </c>
    </row>
    <row r="28" ht="12.75">
      <c r="A28" s="23"/>
    </row>
    <row r="29" spans="1:4" ht="12.75">
      <c r="A29" s="23"/>
      <c r="B29" s="8" t="s">
        <v>238</v>
      </c>
      <c r="D29" s="179">
        <f>ROUND((0.001*C20*E20)+(0.0015*C23*E23)+(0.003*C25*E25),0)</f>
        <v>0</v>
      </c>
    </row>
    <row r="30" ht="12.75">
      <c r="A30" s="23"/>
    </row>
    <row r="31" spans="1:6" ht="13.5" thickBot="1">
      <c r="A31" s="183" t="s">
        <v>239</v>
      </c>
      <c r="B31" s="3" t="s">
        <v>240</v>
      </c>
      <c r="F31" s="10"/>
    </row>
    <row r="32" spans="1:7" ht="15.75" thickBot="1">
      <c r="A32" s="201"/>
      <c r="B32" s="93" t="s">
        <v>241</v>
      </c>
      <c r="C32" s="77"/>
      <c r="D32" s="189">
        <f>'ES07F'!C23+D29</f>
        <v>0</v>
      </c>
      <c r="E32" s="77"/>
      <c r="F32" s="77"/>
      <c r="G32" s="77"/>
    </row>
    <row r="33" ht="12.75">
      <c r="A33" s="184"/>
    </row>
    <row r="34" ht="12.75">
      <c r="A34" s="184"/>
    </row>
    <row r="35" ht="12.75">
      <c r="A35" s="184"/>
    </row>
    <row r="36" ht="12.75">
      <c r="A36" s="184"/>
    </row>
    <row r="37" ht="12.75">
      <c r="A37" s="184"/>
    </row>
    <row r="38" ht="12.75">
      <c r="A38" s="184"/>
    </row>
    <row r="39" ht="12.75">
      <c r="A39" s="184"/>
    </row>
    <row r="40" ht="12.75">
      <c r="A40" s="184"/>
    </row>
    <row r="41" ht="12.75">
      <c r="A41" s="184"/>
    </row>
    <row r="42" ht="12.75">
      <c r="A42" s="184"/>
    </row>
    <row r="43" ht="12.75">
      <c r="A43" s="184"/>
    </row>
    <row r="44" ht="12.75">
      <c r="A44" s="184"/>
    </row>
    <row r="45" ht="12.75">
      <c r="A45" s="184"/>
    </row>
    <row r="46" ht="12.75">
      <c r="A46" s="184"/>
    </row>
    <row r="47" ht="12.75">
      <c r="A47" s="184"/>
    </row>
    <row r="48" ht="12.75">
      <c r="A48" s="184"/>
    </row>
    <row r="49" ht="12.75">
      <c r="A49" s="184"/>
    </row>
    <row r="50" ht="12.75">
      <c r="A50" s="184"/>
    </row>
    <row r="51" ht="12.75">
      <c r="A51" s="184"/>
    </row>
    <row r="52" ht="12.75">
      <c r="A52" s="184"/>
    </row>
    <row r="53" ht="12.75">
      <c r="A53" s="184"/>
    </row>
    <row r="54" ht="12.75">
      <c r="A54" s="184"/>
    </row>
    <row r="55" ht="12.75">
      <c r="A55" s="184"/>
    </row>
    <row r="56" ht="12.75">
      <c r="A56" s="184"/>
    </row>
    <row r="57" ht="12.75">
      <c r="A57" s="184"/>
    </row>
    <row r="58" ht="12.75">
      <c r="A58" s="184"/>
    </row>
    <row r="59" ht="12.75">
      <c r="A59" s="184"/>
    </row>
    <row r="60" ht="12.75">
      <c r="A60" s="184"/>
    </row>
    <row r="61" ht="12.75">
      <c r="A61" s="184"/>
    </row>
  </sheetData>
  <sheetProtection password="CA77" sheet="1" objects="1" scenarios="1"/>
  <conditionalFormatting sqref="C20:D20 C23:D23 C25:D25 C15:D15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&amp;L&amp;"Arial,Fett"&amp;8Version 12.2007&amp;R&amp;"Arial,Fett"&amp;8&amp;A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4">
      <selection activeCell="B172" sqref="B172"/>
    </sheetView>
  </sheetViews>
  <sheetFormatPr defaultColWidth="11.421875" defaultRowHeight="12.75"/>
  <cols>
    <col min="1" max="1" width="4.28125" style="0" customWidth="1"/>
    <col min="2" max="2" width="38.8515625" style="0" customWidth="1"/>
    <col min="3" max="4" width="17.421875" style="0" customWidth="1"/>
    <col min="5" max="5" width="10.421875" style="0" customWidth="1"/>
    <col min="6" max="6" width="15.140625" style="0" customWidth="1"/>
    <col min="7" max="7" width="14.8515625" style="0" customWidth="1"/>
  </cols>
  <sheetData>
    <row r="1" spans="1:7" ht="13.5" thickBot="1">
      <c r="A1" s="84">
        <f>'ES07A-E + ES07J'!A27:E27</f>
        <v>0</v>
      </c>
      <c r="B1" s="8"/>
      <c r="C1" s="8"/>
      <c r="D1" s="8"/>
      <c r="E1" s="8"/>
      <c r="F1" s="8"/>
      <c r="G1" s="8"/>
    </row>
    <row r="2" spans="1:7" ht="18" thickBot="1">
      <c r="A2" s="23"/>
      <c r="B2" s="8"/>
      <c r="C2" s="8"/>
      <c r="D2" s="8"/>
      <c r="E2" s="8"/>
      <c r="F2" s="8"/>
      <c r="G2" s="164" t="s">
        <v>301</v>
      </c>
    </row>
    <row r="3" spans="1:7" ht="15">
      <c r="A3" s="23"/>
      <c r="B3" s="78" t="s">
        <v>349</v>
      </c>
      <c r="C3" s="8"/>
      <c r="D3" s="8"/>
      <c r="E3" s="8"/>
      <c r="F3" s="8"/>
      <c r="G3" s="8"/>
    </row>
    <row r="4" spans="1:7" ht="13.5">
      <c r="A4" s="23"/>
      <c r="B4" s="62"/>
      <c r="C4" s="8"/>
      <c r="D4" s="8"/>
      <c r="E4" s="8"/>
      <c r="F4" s="8"/>
      <c r="G4" s="8"/>
    </row>
    <row r="5" spans="1:7" ht="13.5">
      <c r="A5" s="23"/>
      <c r="B5" s="62"/>
      <c r="C5" s="8"/>
      <c r="D5" s="8"/>
      <c r="E5" s="8"/>
      <c r="F5" s="8"/>
      <c r="G5" s="8"/>
    </row>
    <row r="6" spans="1:7" ht="12.75">
      <c r="A6" s="23"/>
      <c r="B6" s="8"/>
      <c r="C6" s="8"/>
      <c r="D6" s="8"/>
      <c r="E6" s="8"/>
      <c r="F6" s="8"/>
      <c r="G6" s="8"/>
    </row>
    <row r="7" spans="1:7" ht="15">
      <c r="A7" s="23"/>
      <c r="B7" s="48" t="s">
        <v>329</v>
      </c>
      <c r="C7" s="8"/>
      <c r="D7" s="8"/>
      <c r="E7" s="8"/>
      <c r="F7" s="8"/>
      <c r="G7" s="8"/>
    </row>
    <row r="8" spans="1:7" ht="12.75">
      <c r="A8" s="23"/>
      <c r="B8" s="8"/>
      <c r="C8" s="8"/>
      <c r="D8" s="8"/>
      <c r="E8" s="8"/>
      <c r="F8" s="8"/>
      <c r="G8" s="8"/>
    </row>
    <row r="9" spans="1:7" ht="12.75">
      <c r="A9" s="23"/>
      <c r="B9" s="3" t="s">
        <v>214</v>
      </c>
      <c r="C9" s="3" t="s">
        <v>217</v>
      </c>
      <c r="D9" s="3" t="s">
        <v>218</v>
      </c>
      <c r="E9" s="85"/>
      <c r="F9" s="8"/>
      <c r="G9" s="8"/>
    </row>
    <row r="10" spans="1:7" ht="12.75">
      <c r="A10" s="23"/>
      <c r="B10" s="48" t="s">
        <v>219</v>
      </c>
      <c r="C10" s="48" t="s">
        <v>220</v>
      </c>
      <c r="D10" s="48" t="s">
        <v>221</v>
      </c>
      <c r="E10" s="171"/>
      <c r="F10" s="8"/>
      <c r="G10" s="8"/>
    </row>
    <row r="11" spans="1:7" ht="12.75">
      <c r="A11" s="23"/>
      <c r="B11" s="48"/>
      <c r="C11" s="48"/>
      <c r="D11" s="48"/>
      <c r="E11" s="171"/>
      <c r="F11" s="8"/>
      <c r="G11" s="8"/>
    </row>
    <row r="12" spans="3:7" ht="12.75">
      <c r="C12" s="8"/>
      <c r="D12" s="8"/>
      <c r="E12" s="186"/>
      <c r="F12" s="8"/>
      <c r="G12" s="8"/>
    </row>
    <row r="13" spans="1:7" ht="12.75">
      <c r="A13" s="23" t="s">
        <v>5</v>
      </c>
      <c r="B13" s="8" t="s">
        <v>328</v>
      </c>
      <c r="C13" s="140"/>
      <c r="D13" s="140"/>
      <c r="E13" s="186"/>
      <c r="F13" s="8"/>
      <c r="G13" s="8"/>
    </row>
    <row r="14" spans="1:7" ht="12.75">
      <c r="A14" s="23"/>
      <c r="B14" s="8"/>
      <c r="C14" s="169"/>
      <c r="D14" s="169"/>
      <c r="E14" s="186"/>
      <c r="F14" s="8"/>
      <c r="G14" s="8"/>
    </row>
    <row r="15" spans="1:7" ht="12.75">
      <c r="A15" s="23" t="s">
        <v>6</v>
      </c>
      <c r="B15" s="27" t="s">
        <v>52</v>
      </c>
      <c r="C15" s="169"/>
      <c r="D15" s="169"/>
      <c r="E15" s="186"/>
      <c r="F15" s="8"/>
      <c r="G15" s="8"/>
    </row>
    <row r="16" spans="1:7" ht="12.75">
      <c r="A16" s="23"/>
      <c r="B16" s="8" t="s">
        <v>97</v>
      </c>
      <c r="C16" s="169"/>
      <c r="D16" s="169"/>
      <c r="E16" s="171"/>
      <c r="F16" s="8"/>
      <c r="G16" s="8"/>
    </row>
    <row r="17" spans="1:7" ht="12.75">
      <c r="A17" s="23"/>
      <c r="B17" s="8"/>
      <c r="C17" s="169"/>
      <c r="D17" s="169"/>
      <c r="E17" s="171"/>
      <c r="F17" s="8"/>
      <c r="G17" s="8"/>
    </row>
    <row r="18" spans="1:7" ht="15">
      <c r="A18" s="23"/>
      <c r="B18" s="8" t="s">
        <v>320</v>
      </c>
      <c r="C18" s="140"/>
      <c r="D18" s="140"/>
      <c r="E18" s="171" t="s">
        <v>308</v>
      </c>
      <c r="F18" s="8"/>
      <c r="G18" s="8"/>
    </row>
    <row r="19" spans="1:7" ht="12.75">
      <c r="A19" s="23"/>
      <c r="B19" s="8" t="s">
        <v>321</v>
      </c>
      <c r="C19" s="140"/>
      <c r="D19" s="140"/>
      <c r="E19" s="171" t="s">
        <v>222</v>
      </c>
      <c r="F19" s="8"/>
      <c r="G19" s="8"/>
    </row>
    <row r="20" spans="1:7" ht="12.75">
      <c r="A20" s="23"/>
      <c r="B20" s="8" t="s">
        <v>322</v>
      </c>
      <c r="C20" s="140"/>
      <c r="D20" s="140"/>
      <c r="E20" s="173">
        <f>IF(C18+C19+C20=0,1,IF(((D18+D19+D20)/(C18+C19+C20))&lt;0.5,0.5,ROUND((D18+D19+D20)/(C18+C19+C20),4)))</f>
        <v>1</v>
      </c>
      <c r="F20" s="186" t="s">
        <v>233</v>
      </c>
      <c r="G20" s="8"/>
    </row>
    <row r="21" spans="1:7" ht="12.75">
      <c r="A21" s="23"/>
      <c r="B21" s="8"/>
      <c r="C21" s="8"/>
      <c r="D21" s="8"/>
      <c r="E21" s="8"/>
      <c r="F21" s="8"/>
      <c r="G21" s="8"/>
    </row>
    <row r="22" spans="1:7" ht="12.75">
      <c r="A22" s="23"/>
      <c r="B22" s="8"/>
      <c r="C22" s="48" t="s">
        <v>355</v>
      </c>
      <c r="D22" s="8"/>
      <c r="E22" s="8"/>
      <c r="F22" s="8"/>
      <c r="G22" s="8"/>
    </row>
    <row r="23" spans="1:7" ht="12.75">
      <c r="A23" s="23"/>
      <c r="B23" s="8"/>
      <c r="C23" s="8"/>
      <c r="D23" s="8"/>
      <c r="E23" s="8"/>
      <c r="F23" s="8"/>
      <c r="G23" s="8"/>
    </row>
    <row r="24" spans="1:7" ht="12.75">
      <c r="A24" s="23"/>
      <c r="B24" s="8"/>
      <c r="C24" s="8" t="s">
        <v>71</v>
      </c>
      <c r="D24" s="197">
        <f>IF(C13&lt;80000000,C13,80000000)</f>
        <v>0</v>
      </c>
      <c r="E24" s="8" t="s">
        <v>48</v>
      </c>
      <c r="F24" s="198">
        <f>D24*0.18</f>
        <v>0</v>
      </c>
      <c r="G24" s="8"/>
    </row>
    <row r="25" spans="1:7" ht="12.75">
      <c r="A25" s="23"/>
      <c r="B25" s="8"/>
      <c r="C25" s="8" t="s">
        <v>323</v>
      </c>
      <c r="D25" s="199">
        <f>C13-D24</f>
        <v>0</v>
      </c>
      <c r="E25" s="8" t="s">
        <v>50</v>
      </c>
      <c r="F25" s="200">
        <f>D25*0.16</f>
        <v>0</v>
      </c>
      <c r="G25" s="8"/>
    </row>
    <row r="26" spans="1:7" ht="12.75">
      <c r="A26" s="23"/>
      <c r="B26" s="8"/>
      <c r="C26" s="8" t="s">
        <v>324</v>
      </c>
      <c r="D26" s="8"/>
      <c r="E26" s="8"/>
      <c r="F26" s="179">
        <f>SUM(F24:F25)</f>
        <v>0</v>
      </c>
      <c r="G26" s="8"/>
    </row>
    <row r="27" spans="1:7" ht="12.75">
      <c r="A27" s="23"/>
      <c r="B27" s="8"/>
      <c r="C27" s="8"/>
      <c r="D27" s="8"/>
      <c r="E27" s="8"/>
      <c r="F27" s="8"/>
      <c r="G27" s="8"/>
    </row>
    <row r="28" spans="1:7" ht="12.75">
      <c r="A28" s="23"/>
      <c r="B28" s="8"/>
      <c r="C28" s="48" t="s">
        <v>356</v>
      </c>
      <c r="D28" s="8"/>
      <c r="E28" s="8"/>
      <c r="F28" s="8"/>
      <c r="G28" s="8"/>
    </row>
    <row r="29" spans="1:7" ht="13.5" thickBot="1">
      <c r="A29" s="23"/>
      <c r="B29" s="8"/>
      <c r="C29" s="8"/>
      <c r="D29" s="8"/>
      <c r="E29" s="8"/>
      <c r="F29" s="8"/>
      <c r="G29" s="8"/>
    </row>
    <row r="30" spans="1:7" ht="15.75" thickBot="1">
      <c r="A30" s="23"/>
      <c r="B30" s="8"/>
      <c r="C30" s="8"/>
      <c r="D30" s="8" t="s">
        <v>325</v>
      </c>
      <c r="E30" s="8"/>
      <c r="F30" s="189">
        <f>F26*E20</f>
        <v>0</v>
      </c>
      <c r="G30" s="8"/>
    </row>
    <row r="31" spans="1:7" ht="12.75">
      <c r="A31" s="23"/>
      <c r="C31" s="8"/>
      <c r="D31" s="8"/>
      <c r="E31" s="8"/>
      <c r="F31" s="8"/>
      <c r="G31" s="8"/>
    </row>
    <row r="32" spans="1:7" ht="12.75">
      <c r="A32" s="201"/>
      <c r="C32" s="77"/>
      <c r="D32" s="77"/>
      <c r="E32" s="77"/>
      <c r="F32" s="77"/>
      <c r="G32" s="77"/>
    </row>
    <row r="33" ht="13.5">
      <c r="B33" s="202" t="s">
        <v>326</v>
      </c>
    </row>
    <row r="34" ht="13.5">
      <c r="B34" s="202" t="s">
        <v>327</v>
      </c>
    </row>
  </sheetData>
  <sheetProtection password="CA77" sheet="1" objects="1" scenarios="1"/>
  <conditionalFormatting sqref="C13:D13 C18:D20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&amp;L&amp;"Arial,Fett"&amp;8Version 12.2007&amp;R&amp;"Arial,Fett"&amp;8&amp;A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B172" sqref="B172"/>
    </sheetView>
  </sheetViews>
  <sheetFormatPr defaultColWidth="11.421875" defaultRowHeight="12.75"/>
  <cols>
    <col min="1" max="1" width="9.28125" style="0" customWidth="1"/>
    <col min="2" max="2" width="46.7109375" style="0" customWidth="1"/>
    <col min="3" max="3" width="14.00390625" style="0" bestFit="1" customWidth="1"/>
    <col min="4" max="4" width="17.00390625" style="0" bestFit="1" customWidth="1"/>
    <col min="7" max="7" width="17.140625" style="0" customWidth="1"/>
  </cols>
  <sheetData>
    <row r="1" spans="1:7" ht="13.5" thickBot="1">
      <c r="A1" s="84">
        <f>'ES07A-E + ES07J'!A408</f>
        <v>0</v>
      </c>
      <c r="B1" s="8"/>
      <c r="C1" s="8"/>
      <c r="D1" s="8"/>
      <c r="E1" s="8"/>
      <c r="F1" s="8"/>
      <c r="G1" s="8"/>
    </row>
    <row r="2" spans="1:7" ht="18" thickBot="1">
      <c r="A2" s="23"/>
      <c r="B2" s="8"/>
      <c r="C2" s="8"/>
      <c r="D2" s="8"/>
      <c r="E2" s="8"/>
      <c r="F2" s="8"/>
      <c r="G2" s="164" t="s">
        <v>319</v>
      </c>
    </row>
    <row r="3" spans="1:7" ht="15">
      <c r="A3" s="23"/>
      <c r="B3" s="78" t="s">
        <v>264</v>
      </c>
      <c r="C3" s="8"/>
      <c r="D3" s="8"/>
      <c r="E3" s="8"/>
      <c r="F3" s="8"/>
      <c r="G3" s="8"/>
    </row>
    <row r="4" spans="1:7" ht="15">
      <c r="A4" s="23"/>
      <c r="B4" s="78" t="s">
        <v>242</v>
      </c>
      <c r="C4" s="8"/>
      <c r="D4" s="8"/>
      <c r="E4" s="8"/>
      <c r="F4" s="8"/>
      <c r="G4" s="8"/>
    </row>
    <row r="5" spans="1:7" ht="12.75">
      <c r="A5" s="23"/>
      <c r="B5" s="8"/>
      <c r="C5" s="8"/>
      <c r="D5" s="8"/>
      <c r="E5" s="8"/>
      <c r="F5" s="8"/>
      <c r="G5" s="8"/>
    </row>
    <row r="6" spans="1:7" ht="12.75">
      <c r="A6" s="183" t="s">
        <v>87</v>
      </c>
      <c r="B6" s="3" t="s">
        <v>300</v>
      </c>
      <c r="C6" s="8"/>
      <c r="D6" s="8"/>
      <c r="E6" s="8"/>
      <c r="F6" s="8"/>
      <c r="G6" s="8"/>
    </row>
    <row r="7" spans="1:7" ht="12.75">
      <c r="A7" s="23"/>
      <c r="B7" s="8"/>
      <c r="C7" s="8"/>
      <c r="D7" s="8"/>
      <c r="E7" s="8"/>
      <c r="F7" s="8"/>
      <c r="G7" s="8"/>
    </row>
    <row r="8" spans="1:7" ht="12.75">
      <c r="A8" s="23"/>
      <c r="B8" s="3" t="s">
        <v>214</v>
      </c>
      <c r="C8" s="3" t="s">
        <v>217</v>
      </c>
      <c r="D8" s="3" t="s">
        <v>243</v>
      </c>
      <c r="E8" s="85" t="s">
        <v>308</v>
      </c>
      <c r="F8" s="8"/>
      <c r="G8" s="8"/>
    </row>
    <row r="9" spans="1:7" ht="12.75">
      <c r="A9" s="23"/>
      <c r="B9" s="48" t="s">
        <v>219</v>
      </c>
      <c r="C9" s="48" t="s">
        <v>220</v>
      </c>
      <c r="D9" s="48" t="s">
        <v>244</v>
      </c>
      <c r="E9" s="171" t="s">
        <v>222</v>
      </c>
      <c r="F9" s="8"/>
      <c r="G9" s="8"/>
    </row>
    <row r="10" spans="1:7" ht="12.75">
      <c r="A10" s="23"/>
      <c r="B10" s="8"/>
      <c r="C10" s="8"/>
      <c r="D10" s="48"/>
      <c r="E10" s="8"/>
      <c r="F10" s="8"/>
      <c r="G10" s="8"/>
    </row>
    <row r="11" spans="1:7" ht="12.75">
      <c r="A11" s="23" t="s">
        <v>5</v>
      </c>
      <c r="B11" t="s">
        <v>245</v>
      </c>
      <c r="C11" s="8"/>
      <c r="D11" s="8"/>
      <c r="E11" s="8"/>
      <c r="F11" s="8"/>
      <c r="G11" s="8"/>
    </row>
    <row r="12" spans="1:7" ht="12.75">
      <c r="A12" s="184"/>
      <c r="B12" t="s">
        <v>246</v>
      </c>
      <c r="C12" s="140"/>
      <c r="D12" s="185"/>
      <c r="E12" s="173">
        <f>IF(C12=0,1,IF((D12/C12)&lt;0.85,0.85,ROUND(D12/C12,4)))</f>
        <v>1</v>
      </c>
      <c r="F12" s="186" t="s">
        <v>247</v>
      </c>
      <c r="G12" s="8"/>
    </row>
    <row r="13" spans="1:7" ht="12.75">
      <c r="A13" s="23"/>
      <c r="B13" s="8"/>
      <c r="C13" s="169"/>
      <c r="D13" s="169"/>
      <c r="E13" s="178"/>
      <c r="F13" s="186"/>
      <c r="G13" s="8"/>
    </row>
    <row r="14" spans="1:7" ht="12.75">
      <c r="A14" s="23" t="s">
        <v>6</v>
      </c>
      <c r="B14" t="s">
        <v>248</v>
      </c>
      <c r="C14" s="169"/>
      <c r="D14" s="169"/>
      <c r="E14" s="178"/>
      <c r="F14" s="186"/>
      <c r="G14" s="8"/>
    </row>
    <row r="15" spans="1:7" ht="12.75">
      <c r="A15" s="23"/>
      <c r="B15" t="s">
        <v>249</v>
      </c>
      <c r="C15" s="169"/>
      <c r="D15" s="169"/>
      <c r="E15" s="178"/>
      <c r="F15" s="186"/>
      <c r="G15" s="8"/>
    </row>
    <row r="16" spans="1:7" ht="12.75">
      <c r="A16" s="23"/>
      <c r="B16" t="s">
        <v>250</v>
      </c>
      <c r="C16" s="140"/>
      <c r="D16" s="185"/>
      <c r="E16" s="173">
        <f>IF(C16=0,1,IF((D16/C16)&lt;0.85,0.85,ROUND(D16/C16,4)))</f>
        <v>1</v>
      </c>
      <c r="F16" s="186" t="s">
        <v>247</v>
      </c>
      <c r="G16" s="8"/>
    </row>
    <row r="17" spans="1:7" ht="12.75">
      <c r="A17" s="23"/>
      <c r="B17" s="8"/>
      <c r="C17" s="169"/>
      <c r="D17" s="169"/>
      <c r="E17" s="178"/>
      <c r="F17" s="186"/>
      <c r="G17" s="8"/>
    </row>
    <row r="18" spans="1:7" ht="12.75">
      <c r="A18" s="187" t="s">
        <v>8</v>
      </c>
      <c r="B18" s="27" t="s">
        <v>251</v>
      </c>
      <c r="C18" s="169"/>
      <c r="D18" s="169"/>
      <c r="E18" s="178"/>
      <c r="F18" s="186"/>
      <c r="G18" s="8"/>
    </row>
    <row r="19" spans="1:7" ht="12.75">
      <c r="A19" s="188"/>
      <c r="B19" s="27" t="s">
        <v>252</v>
      </c>
      <c r="C19" s="169"/>
      <c r="D19" s="169"/>
      <c r="E19" s="178"/>
      <c r="F19" s="186"/>
      <c r="G19" s="8"/>
    </row>
    <row r="20" spans="1:7" ht="12.75">
      <c r="A20" s="188"/>
      <c r="B20" s="27" t="s">
        <v>253</v>
      </c>
      <c r="C20" s="169"/>
      <c r="D20" s="169"/>
      <c r="E20" s="178"/>
      <c r="F20" s="186"/>
      <c r="G20" s="8"/>
    </row>
    <row r="21" spans="1:7" ht="12.75">
      <c r="A21" s="188"/>
      <c r="B21" s="27" t="s">
        <v>254</v>
      </c>
      <c r="C21" s="10"/>
      <c r="D21" s="10"/>
      <c r="E21" s="178"/>
      <c r="F21" s="186"/>
      <c r="G21" s="8"/>
    </row>
    <row r="22" spans="1:7" ht="12.75">
      <c r="A22" s="23"/>
      <c r="B22" s="27" t="s">
        <v>255</v>
      </c>
      <c r="C22" s="169"/>
      <c r="D22" s="140"/>
      <c r="E22" s="178"/>
      <c r="F22" s="186"/>
      <c r="G22" s="8"/>
    </row>
    <row r="23" spans="1:7" ht="12.75">
      <c r="A23" s="23"/>
      <c r="B23" s="8"/>
      <c r="C23" s="169"/>
      <c r="D23" s="169"/>
      <c r="E23" s="178"/>
      <c r="F23" s="186"/>
      <c r="G23" s="8"/>
    </row>
    <row r="24" spans="1:7" ht="12.75">
      <c r="A24" s="23" t="s">
        <v>22</v>
      </c>
      <c r="B24" t="s">
        <v>256</v>
      </c>
      <c r="C24" s="169"/>
      <c r="D24" s="169"/>
      <c r="E24" s="178"/>
      <c r="F24" s="186"/>
      <c r="G24" s="8"/>
    </row>
    <row r="25" spans="1:7" ht="12.75">
      <c r="A25" s="23"/>
      <c r="B25" t="s">
        <v>257</v>
      </c>
      <c r="C25" s="140"/>
      <c r="D25" s="185"/>
      <c r="E25" s="173">
        <f>IF(C25=0,1,IF((D25/C25)&lt;0.5,0.5,ROUND(D25/C25,4)))</f>
        <v>1</v>
      </c>
      <c r="F25" s="186" t="s">
        <v>258</v>
      </c>
      <c r="G25" s="8"/>
    </row>
    <row r="26" spans="1:7" ht="12.75">
      <c r="A26" s="23"/>
      <c r="B26" s="8"/>
      <c r="C26" s="8"/>
      <c r="D26" s="8"/>
      <c r="E26" s="8"/>
      <c r="F26" s="8"/>
      <c r="G26" s="8"/>
    </row>
    <row r="27" spans="1:7" ht="12.75">
      <c r="A27" s="23"/>
      <c r="B27" s="8"/>
      <c r="C27" s="8"/>
      <c r="D27" s="8"/>
      <c r="E27" s="8"/>
      <c r="F27" s="8"/>
      <c r="G27" s="8"/>
    </row>
    <row r="28" spans="1:7" ht="12.75">
      <c r="A28" s="183" t="s">
        <v>236</v>
      </c>
      <c r="B28" s="3" t="s">
        <v>259</v>
      </c>
      <c r="C28" s="8"/>
      <c r="D28" s="8"/>
      <c r="E28" s="8"/>
      <c r="F28" s="8"/>
      <c r="G28" s="8"/>
    </row>
    <row r="29" spans="1:7" ht="12.75">
      <c r="A29" s="23"/>
      <c r="B29" s="8"/>
      <c r="C29" s="8"/>
      <c r="D29" s="8"/>
      <c r="E29" s="8"/>
      <c r="F29" s="8"/>
      <c r="G29" s="8"/>
    </row>
    <row r="30" spans="1:7" ht="12.75">
      <c r="A30" s="23"/>
      <c r="B30" s="8" t="s">
        <v>260</v>
      </c>
      <c r="C30" s="8"/>
      <c r="D30" s="172">
        <f>(C12*E12*0.04)+(0.01*C16*E16)+(D22*0.25)</f>
        <v>0</v>
      </c>
      <c r="E30" s="8"/>
      <c r="F30" s="8"/>
      <c r="G30" s="8"/>
    </row>
    <row r="31" spans="1:7" ht="12.75">
      <c r="A31" s="23"/>
      <c r="B31" s="8" t="s">
        <v>261</v>
      </c>
      <c r="C31" s="8"/>
      <c r="D31" s="172">
        <f>(0.003*C25)*E25</f>
        <v>0</v>
      </c>
      <c r="E31" s="8"/>
      <c r="F31" s="8"/>
      <c r="G31" s="8"/>
    </row>
    <row r="32" spans="1:7" ht="12.75">
      <c r="A32" s="23"/>
      <c r="B32" s="8"/>
      <c r="C32" s="8"/>
      <c r="D32" s="8"/>
      <c r="E32" s="8"/>
      <c r="F32" s="8"/>
      <c r="G32" s="8"/>
    </row>
    <row r="33" spans="1:7" ht="12.75">
      <c r="A33" s="183" t="s">
        <v>239</v>
      </c>
      <c r="B33" s="48" t="s">
        <v>262</v>
      </c>
      <c r="C33" s="8"/>
      <c r="D33" s="8"/>
      <c r="E33" s="8"/>
      <c r="F33" s="8"/>
      <c r="G33" s="8"/>
    </row>
    <row r="34" spans="1:7" ht="13.5" thickBot="1">
      <c r="A34" s="23"/>
      <c r="B34" s="8"/>
      <c r="C34" s="8"/>
      <c r="D34" s="8"/>
      <c r="E34" s="8"/>
      <c r="F34" s="8"/>
      <c r="G34" s="8"/>
    </row>
    <row r="35" spans="1:7" ht="15.75" thickBot="1">
      <c r="A35" s="23"/>
      <c r="B35" s="8" t="s">
        <v>241</v>
      </c>
      <c r="C35" s="8"/>
      <c r="D35" s="189">
        <f>D30+D31</f>
        <v>0</v>
      </c>
      <c r="E35" s="8"/>
      <c r="F35" s="8"/>
      <c r="G35" s="8"/>
    </row>
  </sheetData>
  <sheetProtection password="CA77" sheet="1" objects="1" scenarios="1"/>
  <conditionalFormatting sqref="C12:D12 C16:D16 D22 C25:D25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&amp;L&amp;"Arial,Fett"&amp;8Version 12.2007&amp;R&amp;"Arial,Fett"&amp;8&amp;A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 topLeftCell="A1">
      <selection activeCell="B172" sqref="B172"/>
    </sheetView>
  </sheetViews>
  <sheetFormatPr defaultColWidth="11.421875" defaultRowHeight="12.75"/>
  <cols>
    <col min="1" max="1" width="2.8515625" style="107" customWidth="1"/>
    <col min="2" max="2" width="35.28125" style="0" customWidth="1"/>
    <col min="3" max="5" width="16.7109375" style="0" customWidth="1"/>
  </cols>
  <sheetData>
    <row r="1" spans="1:5" ht="13.5">
      <c r="A1" s="48" t="str">
        <f>"Berichtsjahr "&amp;'ES07A-E + ES07J'!A16:E16</f>
        <v>Berichtsjahr 2007</v>
      </c>
      <c r="E1" s="103" t="s">
        <v>112</v>
      </c>
    </row>
    <row r="2" spans="1:5" ht="13.5">
      <c r="A2" s="48"/>
      <c r="E2" s="104"/>
    </row>
    <row r="3" spans="1:5" ht="13.5">
      <c r="A3" s="105">
        <f>'ES07A-E + ES07J'!A27:E27</f>
        <v>0</v>
      </c>
      <c r="C3" s="106"/>
      <c r="E3" s="85"/>
    </row>
    <row r="4" ht="13.5">
      <c r="B4" s="108"/>
    </row>
    <row r="5" spans="1:2" ht="13.5">
      <c r="A5" s="109"/>
      <c r="B5" s="106" t="s">
        <v>134</v>
      </c>
    </row>
    <row r="6" ht="13.5">
      <c r="B6" s="106" t="s">
        <v>350</v>
      </c>
    </row>
    <row r="7" ht="13.5">
      <c r="B7" s="106"/>
    </row>
    <row r="8" ht="13.5">
      <c r="B8" s="106"/>
    </row>
    <row r="10" spans="1:2" ht="12.75">
      <c r="A10" s="110" t="s">
        <v>5</v>
      </c>
      <c r="B10" s="3" t="s">
        <v>277</v>
      </c>
    </row>
    <row r="12" spans="2:4" ht="52.5">
      <c r="B12" s="111"/>
      <c r="C12" s="112" t="s">
        <v>135</v>
      </c>
      <c r="D12" s="112" t="s">
        <v>136</v>
      </c>
    </row>
    <row r="13" spans="2:4" ht="15" customHeight="1">
      <c r="B13" s="111" t="s">
        <v>137</v>
      </c>
      <c r="C13" s="5"/>
      <c r="D13" s="5"/>
    </row>
    <row r="14" spans="2:4" ht="15.75" customHeight="1">
      <c r="B14" s="113" t="s">
        <v>186</v>
      </c>
      <c r="C14" s="5"/>
      <c r="D14" s="5"/>
    </row>
    <row r="15" spans="2:4" ht="26.25">
      <c r="B15" s="113" t="s">
        <v>187</v>
      </c>
      <c r="C15" s="4">
        <f>C13-C14</f>
        <v>0</v>
      </c>
      <c r="D15" s="4">
        <f>D13-D14</f>
        <v>0</v>
      </c>
    </row>
    <row r="16" ht="11.25" customHeight="1">
      <c r="B16" s="114"/>
    </row>
    <row r="17" ht="9.75" customHeight="1">
      <c r="B17" s="114"/>
    </row>
    <row r="18" spans="1:3" ht="12" customHeight="1">
      <c r="A18" s="110" t="s">
        <v>6</v>
      </c>
      <c r="B18" s="115" t="s">
        <v>138</v>
      </c>
      <c r="C18" s="116"/>
    </row>
    <row r="19" spans="1:5" ht="12" customHeight="1">
      <c r="A19" s="110"/>
      <c r="B19" s="115" t="s">
        <v>93</v>
      </c>
      <c r="C19" s="118" t="s">
        <v>148</v>
      </c>
      <c r="D19" s="119">
        <v>3</v>
      </c>
      <c r="E19" s="116" t="s">
        <v>139</v>
      </c>
    </row>
    <row r="20" ht="12.75" customHeight="1">
      <c r="D20" s="120">
        <f>IF(AND(D19&lt;&gt;3,D19&lt;&gt;7),"Bitte 3 oder 7 eingeben !!","")</f>
      </c>
    </row>
    <row r="21" spans="2:5" ht="66">
      <c r="B21" s="121"/>
      <c r="C21" s="122" t="s">
        <v>149</v>
      </c>
      <c r="D21" s="122" t="s">
        <v>188</v>
      </c>
      <c r="E21" s="122" t="s">
        <v>189</v>
      </c>
    </row>
    <row r="22" spans="2:5" ht="12.75">
      <c r="B22" s="113" t="s">
        <v>140</v>
      </c>
      <c r="C22" s="123"/>
      <c r="D22" s="123"/>
      <c r="E22" s="4">
        <f>C22-D22</f>
        <v>0</v>
      </c>
    </row>
    <row r="23" spans="2:5" ht="12.75">
      <c r="B23" s="113" t="s">
        <v>141</v>
      </c>
      <c r="C23" s="123"/>
      <c r="D23" s="123"/>
      <c r="E23" s="4">
        <f>C23-D23</f>
        <v>0</v>
      </c>
    </row>
    <row r="24" spans="2:5" ht="12.75">
      <c r="B24" s="113" t="s">
        <v>142</v>
      </c>
      <c r="C24" s="123"/>
      <c r="D24" s="123"/>
      <c r="E24" s="4">
        <f>C24-D24</f>
        <v>0</v>
      </c>
    </row>
    <row r="25" spans="2:5" ht="12.75">
      <c r="B25" s="113" t="s">
        <v>143</v>
      </c>
      <c r="C25" s="123"/>
      <c r="D25" s="123"/>
      <c r="E25" s="4">
        <f>IF(D$19&lt;&gt;7,"",C25-D25)</f>
      </c>
    </row>
    <row r="26" spans="2:5" ht="12.75">
      <c r="B26" s="113" t="s">
        <v>144</v>
      </c>
      <c r="C26" s="123"/>
      <c r="D26" s="123"/>
      <c r="E26" s="4">
        <f>IF(D$19&lt;&gt;7,"",C26-D26)</f>
      </c>
    </row>
    <row r="27" spans="2:5" ht="12.75">
      <c r="B27" s="113" t="s">
        <v>145</v>
      </c>
      <c r="C27" s="123"/>
      <c r="D27" s="123"/>
      <c r="E27" s="4">
        <f>IF(D$19&lt;&gt;7,"",C27-D27)</f>
      </c>
    </row>
    <row r="28" spans="2:5" ht="12.75">
      <c r="B28" s="113" t="s">
        <v>146</v>
      </c>
      <c r="C28" s="123"/>
      <c r="D28" s="123"/>
      <c r="E28" s="4">
        <f>IF(D$19&lt;&gt;7,"",C28-D28)</f>
      </c>
    </row>
    <row r="29" spans="2:5" ht="11.25" customHeight="1">
      <c r="B29" s="124"/>
      <c r="C29" s="125"/>
      <c r="D29" s="125"/>
      <c r="E29" s="126"/>
    </row>
    <row r="30" spans="2:4" ht="11.25" customHeight="1">
      <c r="B30" s="114"/>
      <c r="C30" s="114"/>
      <c r="D30" s="114"/>
    </row>
    <row r="31" spans="1:4" ht="12.75">
      <c r="A31" s="110" t="s">
        <v>8</v>
      </c>
      <c r="B31" s="115" t="s">
        <v>278</v>
      </c>
      <c r="C31" s="114"/>
      <c r="D31" s="114"/>
    </row>
    <row r="33" spans="2:5" ht="28.5">
      <c r="B33" s="233"/>
      <c r="C33" s="233"/>
      <c r="D33" s="112" t="s">
        <v>150</v>
      </c>
      <c r="E33" s="112" t="s">
        <v>151</v>
      </c>
    </row>
    <row r="34" spans="2:5" ht="25.5" customHeight="1">
      <c r="B34" s="234" t="s">
        <v>152</v>
      </c>
      <c r="C34" s="235"/>
      <c r="D34" s="123"/>
      <c r="E34" s="123"/>
    </row>
    <row r="35" spans="2:5" ht="25.5" customHeight="1">
      <c r="B35" s="234" t="s">
        <v>190</v>
      </c>
      <c r="C35" s="235"/>
      <c r="D35" s="123"/>
      <c r="E35" s="123"/>
    </row>
    <row r="36" spans="2:5" ht="25.5" customHeight="1">
      <c r="B36" s="234" t="s">
        <v>191</v>
      </c>
      <c r="C36" s="235"/>
      <c r="D36" s="127">
        <f>D34-D35</f>
        <v>0</v>
      </c>
      <c r="E36" s="127">
        <f>E34-E35</f>
        <v>0</v>
      </c>
    </row>
    <row r="37" spans="2:5" ht="18.75" customHeight="1">
      <c r="B37" s="124"/>
      <c r="C37" s="93"/>
      <c r="D37" s="128"/>
      <c r="E37" s="128"/>
    </row>
    <row r="38" spans="2:5" ht="12.75">
      <c r="B38" s="114"/>
      <c r="C38" s="114"/>
      <c r="D38" s="114"/>
      <c r="E38" s="114"/>
    </row>
    <row r="39" spans="2:5" ht="24" customHeight="1">
      <c r="B39" s="231" t="s">
        <v>302</v>
      </c>
      <c r="C39" s="232"/>
      <c r="D39" s="232"/>
      <c r="E39" s="236"/>
    </row>
    <row r="40" spans="2:5" ht="12.75">
      <c r="B40" s="231" t="s">
        <v>303</v>
      </c>
      <c r="C40" s="232"/>
      <c r="D40" s="232"/>
      <c r="E40" s="114"/>
    </row>
    <row r="41" spans="2:5" ht="12.75">
      <c r="B41" s="114"/>
      <c r="C41" s="114"/>
      <c r="D41" s="114"/>
      <c r="E41" s="114"/>
    </row>
    <row r="42" spans="2:5" ht="12.75">
      <c r="B42" s="114"/>
      <c r="C42" s="114"/>
      <c r="D42" s="114"/>
      <c r="E42" s="114"/>
    </row>
    <row r="43" spans="2:5" ht="12.75">
      <c r="B43" s="114"/>
      <c r="C43" s="114"/>
      <c r="D43" s="114"/>
      <c r="E43" s="114"/>
    </row>
  </sheetData>
  <sheetProtection password="CA77" sheet="1" objects="1" scenarios="1"/>
  <mergeCells count="6">
    <mergeCell ref="B40:D40"/>
    <mergeCell ref="B33:C33"/>
    <mergeCell ref="B34:C34"/>
    <mergeCell ref="B35:C35"/>
    <mergeCell ref="B36:C36"/>
    <mergeCell ref="B39:E39"/>
  </mergeCells>
  <conditionalFormatting sqref="E25">
    <cfRule type="expression" priority="1" dxfId="0" stopIfTrue="1">
      <formula>IF(D19&lt;&gt;7,1,0)</formula>
    </cfRule>
  </conditionalFormatting>
  <conditionalFormatting sqref="E26">
    <cfRule type="expression" priority="2" dxfId="0" stopIfTrue="1">
      <formula>IF(D19&lt;&gt;7,1,0)</formula>
    </cfRule>
  </conditionalFormatting>
  <conditionalFormatting sqref="E27">
    <cfRule type="expression" priority="3" dxfId="0" stopIfTrue="1">
      <formula>IF(D19&lt;&gt;7,1,0)</formula>
    </cfRule>
  </conditionalFormatting>
  <conditionalFormatting sqref="E28">
    <cfRule type="expression" priority="4" dxfId="0" stopIfTrue="1">
      <formula>IF(D19&lt;&gt;7,1,0)</formula>
    </cfRule>
  </conditionalFormatting>
  <conditionalFormatting sqref="D19 C22:D24 D34:E35 C13:D14">
    <cfRule type="cellIs" priority="5" dxfId="1" operator="equal" stopIfTrue="1">
      <formula>0</formula>
    </cfRule>
  </conditionalFormatting>
  <conditionalFormatting sqref="C25">
    <cfRule type="expression" priority="6" dxfId="0" stopIfTrue="1">
      <formula>IF(D19&lt;&gt;7,1,0)</formula>
    </cfRule>
    <cfRule type="cellIs" priority="7" dxfId="1" operator="equal" stopIfTrue="1">
      <formula>0</formula>
    </cfRule>
  </conditionalFormatting>
  <conditionalFormatting sqref="D25">
    <cfRule type="expression" priority="8" dxfId="0" stopIfTrue="1">
      <formula>IF(D19&lt;&gt;7,1,0)</formula>
    </cfRule>
    <cfRule type="cellIs" priority="9" dxfId="1" operator="equal" stopIfTrue="1">
      <formula>0</formula>
    </cfRule>
  </conditionalFormatting>
  <conditionalFormatting sqref="C26">
    <cfRule type="expression" priority="10" dxfId="0" stopIfTrue="1">
      <formula>IF(D19&lt;&gt;7,1,0)</formula>
    </cfRule>
    <cfRule type="cellIs" priority="11" dxfId="1" operator="equal" stopIfTrue="1">
      <formula>0</formula>
    </cfRule>
  </conditionalFormatting>
  <conditionalFormatting sqref="D26">
    <cfRule type="expression" priority="12" dxfId="0" stopIfTrue="1">
      <formula>IF(D19&lt;&gt;7,1,0)</formula>
    </cfRule>
    <cfRule type="cellIs" priority="13" dxfId="1" operator="equal" stopIfTrue="1">
      <formula>0</formula>
    </cfRule>
  </conditionalFormatting>
  <conditionalFormatting sqref="C27">
    <cfRule type="expression" priority="14" dxfId="0" stopIfTrue="1">
      <formula>IF(D19&lt;&gt;7,1,0)</formula>
    </cfRule>
    <cfRule type="cellIs" priority="15" dxfId="1" operator="equal" stopIfTrue="1">
      <formula>0</formula>
    </cfRule>
  </conditionalFormatting>
  <conditionalFormatting sqref="D27">
    <cfRule type="expression" priority="16" dxfId="0" stopIfTrue="1">
      <formula>IF(D19&lt;&gt;7,1,0)</formula>
    </cfRule>
    <cfRule type="cellIs" priority="17" dxfId="1" operator="equal" stopIfTrue="1">
      <formula>0</formula>
    </cfRule>
  </conditionalFormatting>
  <conditionalFormatting sqref="C28">
    <cfRule type="expression" priority="18" dxfId="0" stopIfTrue="1">
      <formula>IF(D19&lt;&gt;7,1,0)</formula>
    </cfRule>
    <cfRule type="cellIs" priority="19" dxfId="1" operator="equal" stopIfTrue="1">
      <formula>0</formula>
    </cfRule>
  </conditionalFormatting>
  <conditionalFormatting sqref="D28">
    <cfRule type="expression" priority="20" dxfId="0" stopIfTrue="1">
      <formula>IF(D19&lt;&gt;7,1,0)</formula>
    </cfRule>
    <cfRule type="cellIs" priority="21" dxfId="1" operator="equal" stopIfTrue="1">
      <formula>0</formula>
    </cfRule>
  </conditionalFormatting>
  <printOptions/>
  <pageMargins left="0.2362204724409449" right="0.1968503937007874" top="0.35433070866141736" bottom="0.2362204724409449" header="0.2362204724409449" footer="0.15748031496062992"/>
  <pageSetup horizontalDpi="600" verticalDpi="600" orientation="portrait" paperSize="9" r:id="rId1"/>
  <headerFooter alignWithMargins="0">
    <oddFooter>&amp;L&amp;"Arial,Fett"&amp;8Version 12.2007&amp;R&amp;"Arial,Fett"&amp;8&amp;A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9">
      <selection activeCell="B172" sqref="B172"/>
    </sheetView>
  </sheetViews>
  <sheetFormatPr defaultColWidth="11.421875" defaultRowHeight="12.75"/>
  <cols>
    <col min="1" max="1" width="2.7109375" style="0" customWidth="1"/>
    <col min="2" max="2" width="35.57421875" style="0" customWidth="1"/>
    <col min="3" max="4" width="15.7109375" style="0" customWidth="1"/>
    <col min="5" max="5" width="16.7109375" style="0" customWidth="1"/>
  </cols>
  <sheetData>
    <row r="1" spans="1:5" ht="13.5">
      <c r="A1" s="3" t="str">
        <f>"Berichtsjahr "&amp;'ES07A-E + ES07J'!A16:E16</f>
        <v>Berichtsjahr 2007</v>
      </c>
      <c r="E1" s="103" t="s">
        <v>147</v>
      </c>
    </row>
    <row r="2" spans="2:5" ht="13.5">
      <c r="B2" s="106"/>
      <c r="E2" s="104"/>
    </row>
    <row r="3" ht="13.5">
      <c r="A3" s="105">
        <f>'ES07A-E + ES07J'!A27:E27</f>
        <v>0</v>
      </c>
    </row>
    <row r="4" ht="13.5">
      <c r="B4" s="108"/>
    </row>
    <row r="5" ht="15">
      <c r="B5" s="43" t="s">
        <v>304</v>
      </c>
    </row>
    <row r="6" ht="15">
      <c r="B6" s="1"/>
    </row>
    <row r="7" ht="13.5">
      <c r="B7" s="86" t="s">
        <v>91</v>
      </c>
    </row>
    <row r="8" ht="13.5">
      <c r="B8" s="86" t="s">
        <v>92</v>
      </c>
    </row>
    <row r="9" ht="13.5">
      <c r="B9" s="86" t="s">
        <v>198</v>
      </c>
    </row>
    <row r="11" ht="13.5">
      <c r="B11" s="83" t="s">
        <v>201</v>
      </c>
    </row>
    <row r="12" ht="13.5">
      <c r="B12" s="83" t="s">
        <v>93</v>
      </c>
    </row>
    <row r="13" ht="15">
      <c r="B13" s="2"/>
    </row>
    <row r="14" spans="1:2" ht="12.75">
      <c r="A14" s="110" t="s">
        <v>5</v>
      </c>
      <c r="B14" s="48" t="s">
        <v>357</v>
      </c>
    </row>
    <row r="15" ht="12.75">
      <c r="B15" s="48" t="s">
        <v>352</v>
      </c>
    </row>
    <row r="17" spans="2:4" ht="26.25">
      <c r="B17" s="93"/>
      <c r="C17" s="87" t="s">
        <v>94</v>
      </c>
      <c r="D17" s="87" t="s">
        <v>95</v>
      </c>
    </row>
    <row r="18" spans="2:4" ht="12.75">
      <c r="B18" s="77" t="s">
        <v>199</v>
      </c>
      <c r="C18" s="139"/>
      <c r="D18" s="139"/>
    </row>
    <row r="19" ht="12.75">
      <c r="B19" s="93"/>
    </row>
    <row r="20" ht="13.5" thickBot="1">
      <c r="B20" s="93"/>
    </row>
    <row r="21" spans="2:4" ht="13.5" thickBot="1">
      <c r="B21" s="88" t="s">
        <v>200</v>
      </c>
      <c r="C21" s="129">
        <f>IF(C18=0,0,IF(D18/C18&gt;1,1,D18/C18))</f>
        <v>0</v>
      </c>
      <c r="D21" s="17" t="s">
        <v>96</v>
      </c>
    </row>
    <row r="22" spans="2:4" ht="12.75">
      <c r="B22" s="93"/>
      <c r="C22" s="130"/>
      <c r="D22" s="17"/>
    </row>
    <row r="23" spans="2:4" ht="12.75">
      <c r="B23" s="93"/>
      <c r="C23" s="130"/>
      <c r="D23" s="17"/>
    </row>
    <row r="24" spans="2:4" ht="12.75">
      <c r="B24" s="93"/>
      <c r="C24" s="130"/>
      <c r="D24" s="17"/>
    </row>
    <row r="25" spans="2:4" ht="12.75">
      <c r="B25" s="93"/>
      <c r="C25" s="130"/>
      <c r="D25" s="17"/>
    </row>
    <row r="26" spans="1:4" ht="12.75">
      <c r="A26" s="110" t="s">
        <v>6</v>
      </c>
      <c r="B26" s="48" t="s">
        <v>351</v>
      </c>
      <c r="C26" s="130"/>
      <c r="D26" s="17"/>
    </row>
    <row r="27" spans="2:4" ht="12.75">
      <c r="B27" s="48" t="s">
        <v>353</v>
      </c>
      <c r="C27" s="130"/>
      <c r="D27" s="17"/>
    </row>
    <row r="28" spans="2:4" ht="12.75">
      <c r="B28" s="131"/>
      <c r="C28" s="130"/>
      <c r="D28" s="17"/>
    </row>
    <row r="29" spans="2:4" ht="26.25">
      <c r="B29" s="132"/>
      <c r="C29" s="87" t="s">
        <v>94</v>
      </c>
      <c r="D29" s="87" t="s">
        <v>95</v>
      </c>
    </row>
    <row r="30" spans="2:4" ht="12.75">
      <c r="B30" s="77" t="s">
        <v>199</v>
      </c>
      <c r="C30" s="140"/>
      <c r="D30" s="140"/>
    </row>
    <row r="31" spans="2:4" ht="12.75">
      <c r="B31" s="93"/>
      <c r="C31" s="141"/>
      <c r="D31" s="141"/>
    </row>
    <row r="32" spans="3:4" ht="13.5" thickBot="1">
      <c r="C32" s="85"/>
      <c r="D32" s="17"/>
    </row>
    <row r="33" spans="2:4" ht="13.5" thickBot="1">
      <c r="B33" s="88" t="s">
        <v>200</v>
      </c>
      <c r="C33" s="129">
        <f>IF(C30=0,0,IF(D30/C30&gt;1,1,D30/C30))</f>
        <v>0</v>
      </c>
      <c r="D33" s="17" t="s">
        <v>96</v>
      </c>
    </row>
    <row r="37" spans="2:4" ht="21">
      <c r="B37" s="133"/>
      <c r="C37" s="134"/>
      <c r="D37" s="134"/>
    </row>
    <row r="38" spans="2:4" ht="12.75">
      <c r="B38" s="135"/>
      <c r="C38" s="134"/>
      <c r="D38" s="134"/>
    </row>
    <row r="39" spans="2:4" ht="12.75">
      <c r="B39" s="134"/>
      <c r="C39" s="134"/>
      <c r="D39" s="134"/>
    </row>
    <row r="40" spans="2:4" ht="12.75">
      <c r="B40" s="134"/>
      <c r="C40" s="136"/>
      <c r="D40" s="136"/>
    </row>
    <row r="41" spans="2:4" ht="12.75">
      <c r="B41" s="134"/>
      <c r="C41" s="141"/>
      <c r="D41" s="141"/>
    </row>
    <row r="42" spans="2:4" ht="12.75">
      <c r="B42" s="134"/>
      <c r="C42" s="141"/>
      <c r="D42" s="141"/>
    </row>
    <row r="43" spans="2:4" ht="12.75">
      <c r="B43" s="134"/>
      <c r="C43" s="141"/>
      <c r="D43" s="141"/>
    </row>
    <row r="44" spans="2:4" ht="12.75">
      <c r="B44" s="134"/>
      <c r="C44" s="141"/>
      <c r="D44" s="141"/>
    </row>
    <row r="45" spans="2:4" ht="12.75">
      <c r="B45" s="134"/>
      <c r="C45" s="141"/>
      <c r="D45" s="141"/>
    </row>
    <row r="46" spans="2:4" ht="12.75">
      <c r="B46" s="134"/>
      <c r="C46" s="141"/>
      <c r="D46" s="141"/>
    </row>
    <row r="47" spans="3:4" ht="12.75">
      <c r="C47" s="137"/>
      <c r="D47" s="137"/>
    </row>
  </sheetData>
  <sheetProtection password="CA77" sheet="1" objects="1" scenarios="1"/>
  <conditionalFormatting sqref="C18:D18 C30:D30">
    <cfRule type="cellIs" priority="1" dxfId="1" operator="equal" stopIfTrue="1">
      <formula>0</formula>
    </cfRule>
  </conditionalFormatting>
  <printOptions/>
  <pageMargins left="0.24" right="0.19" top="0.34" bottom="0.24" header="0.24" footer="0.16"/>
  <pageSetup horizontalDpi="600" verticalDpi="600" orientation="portrait" paperSize="9" r:id="rId1"/>
  <headerFooter alignWithMargins="0">
    <oddFooter>&amp;L&amp;"Arial,Fett"&amp;8Version 12.2007&amp;R&amp;"Arial,Fett"&amp;8&amp;A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D24" sqref="D24"/>
    </sheetView>
  </sheetViews>
  <sheetFormatPr defaultColWidth="11.421875" defaultRowHeight="12.75"/>
  <cols>
    <col min="4" max="4" width="15.140625" style="0" customWidth="1"/>
    <col min="5" max="5" width="10.8515625" style="0" customWidth="1"/>
    <col min="6" max="6" width="24.7109375" style="0" customWidth="1"/>
  </cols>
  <sheetData>
    <row r="1" spans="1:5" ht="15">
      <c r="A1" s="3" t="s">
        <v>0</v>
      </c>
      <c r="B1" s="89"/>
      <c r="C1" s="89"/>
      <c r="D1" s="89"/>
      <c r="E1" s="89"/>
    </row>
    <row r="2" spans="1:5" ht="15">
      <c r="A2" s="3" t="s">
        <v>98</v>
      </c>
      <c r="B2" s="89"/>
      <c r="C2" s="203"/>
      <c r="D2" s="204"/>
      <c r="E2" s="205"/>
    </row>
    <row r="5" spans="1:6" ht="17.25">
      <c r="A5" s="214" t="s">
        <v>99</v>
      </c>
      <c r="B5" s="214"/>
      <c r="C5" s="214"/>
      <c r="D5" s="214"/>
      <c r="E5" s="214"/>
      <c r="F5" s="214"/>
    </row>
    <row r="6" spans="1:6" ht="17.25">
      <c r="A6" s="214" t="s">
        <v>100</v>
      </c>
      <c r="B6" s="214"/>
      <c r="C6" s="214"/>
      <c r="D6" s="214"/>
      <c r="E6" s="214"/>
      <c r="F6" s="214"/>
    </row>
    <row r="13" ht="15">
      <c r="A13" s="2" t="s">
        <v>108</v>
      </c>
    </row>
    <row r="14" spans="1:6" ht="15">
      <c r="A14" s="2" t="s">
        <v>109</v>
      </c>
      <c r="E14" s="17" t="s">
        <v>101</v>
      </c>
      <c r="F14" s="90"/>
    </row>
    <row r="15" spans="1:6" ht="15">
      <c r="A15" s="89"/>
      <c r="E15" s="17"/>
      <c r="F15" s="91"/>
    </row>
    <row r="16" spans="1:6" ht="15">
      <c r="A16" s="89" t="s">
        <v>102</v>
      </c>
      <c r="E16" s="17"/>
      <c r="F16" s="91"/>
    </row>
    <row r="17" spans="1:6" ht="15">
      <c r="A17" s="89" t="s">
        <v>103</v>
      </c>
      <c r="E17" s="17"/>
      <c r="F17" s="91"/>
    </row>
    <row r="18" spans="1:6" ht="15">
      <c r="A18" s="89"/>
      <c r="E18" s="17"/>
      <c r="F18" s="91"/>
    </row>
    <row r="19" spans="1:6" ht="15">
      <c r="A19" s="2" t="s">
        <v>110</v>
      </c>
      <c r="E19" s="17"/>
      <c r="F19" s="91"/>
    </row>
    <row r="20" spans="1:6" ht="15">
      <c r="A20" s="2" t="s">
        <v>111</v>
      </c>
      <c r="E20" s="17" t="s">
        <v>101</v>
      </c>
      <c r="F20" s="90"/>
    </row>
    <row r="21" spans="1:6" ht="15">
      <c r="A21" s="89"/>
      <c r="E21" s="17"/>
      <c r="F21" s="91"/>
    </row>
    <row r="22" spans="1:6" ht="15">
      <c r="A22" s="89"/>
      <c r="E22" s="17"/>
      <c r="F22" s="91"/>
    </row>
    <row r="23" spans="1:6" ht="15">
      <c r="A23" s="89" t="s">
        <v>104</v>
      </c>
      <c r="E23" s="17"/>
      <c r="F23" s="91"/>
    </row>
    <row r="24" spans="1:6" ht="15">
      <c r="A24" s="89" t="s">
        <v>105</v>
      </c>
      <c r="E24" s="17" t="s">
        <v>101</v>
      </c>
      <c r="F24" s="92">
        <f>F14-F20</f>
        <v>0</v>
      </c>
    </row>
    <row r="38" ht="12.75">
      <c r="A38" t="s">
        <v>106</v>
      </c>
    </row>
    <row r="41" ht="12.75">
      <c r="A41" t="s">
        <v>107</v>
      </c>
    </row>
  </sheetData>
  <mergeCells count="3">
    <mergeCell ref="C2:E2"/>
    <mergeCell ref="A5:F5"/>
    <mergeCell ref="A6:F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Walser Kurt BPV</dc:creator>
  <cp:keywords/>
  <dc:description/>
  <cp:lastModifiedBy>Caputo Cinzia U80778057</cp:lastModifiedBy>
  <cp:lastPrinted>2008-01-22T07:47:04Z</cp:lastPrinted>
  <dcterms:created xsi:type="dcterms:W3CDTF">2004-10-28T11:43:56Z</dcterms:created>
  <dcterms:modified xsi:type="dcterms:W3CDTF">2008-01-22T11:23:20Z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COO.2098.100.3.1193983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Per 31.12.2007</vt:lpwstr>
  </property>
  <property fmtid="{D5CDD505-2E9C-101B-9397-08002B2CF9AE}" pid="5" name="FSC#COOELAK@1.1001:FileRefYear">
    <vt:lpwstr>2007</vt:lpwstr>
  </property>
  <property fmtid="{D5CDD505-2E9C-101B-9397-08002B2CF9AE}" pid="6" name="FSC#COOELAK@1.1001:FileRefOrdinal">
    <vt:lpwstr>2186</vt:lpwstr>
  </property>
  <property fmtid="{D5CDD505-2E9C-101B-9397-08002B2CF9AE}" pid="7" name="FSC#COOELAK@1.1001:FileRefOU">
    <vt:lpwstr>B1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Jost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RL (Rechnungslegung und Kapitalanlagen)</vt:lpwstr>
  </property>
  <property fmtid="{D5CDD505-2E9C-101B-9397-08002B2CF9AE}" pid="17" name="FSC#COOELAK@1.1001:CreatedAt">
    <vt:lpwstr>15.01.2008 08:45:23</vt:lpwstr>
  </property>
  <property fmtid="{D5CDD505-2E9C-101B-9397-08002B2CF9AE}" pid="18" name="FSC#COOELAK@1.1001:OU">
    <vt:lpwstr>RL (Rechnungslegung und Kapitalanlagen)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*COO.2098.100.3.1193983*</vt:lpwstr>
  </property>
  <property fmtid="{D5CDD505-2E9C-101B-9397-08002B2CF9AE}" pid="21" name="FSC#COOELAK@1.1001:RefBarCode">
    <vt:lpwstr>*0712Berechnung Solvabilitätsspanne_Nicht-Leben_d*</vt:lpwstr>
  </property>
  <property fmtid="{D5CDD505-2E9C-101B-9397-08002B2CF9AE}" pid="22" name="FSC#COOELAK@1.1001:FileRefBarCode">
    <vt:lpwstr>*Per 31.12.2007*</vt:lpwstr>
  </property>
  <property fmtid="{D5CDD505-2E9C-101B-9397-08002B2CF9AE}" pid="23" name="FSC#COOELAK@1.1001:ExternalRef">
    <vt:lpwstr/>
  </property>
  <property fmtid="{D5CDD505-2E9C-101B-9397-08002B2CF9AE}" pid="24" name="_AdHocReviewCycleID">
    <vt:i4>335759758</vt:i4>
  </property>
  <property fmtid="{D5CDD505-2E9C-101B-9397-08002B2CF9AE}" pid="25" name="_EmailSubject">
    <vt:lpwstr>Solvency - I </vt:lpwstr>
  </property>
  <property fmtid="{D5CDD505-2E9C-101B-9397-08002B2CF9AE}" pid="26" name="_AuthorEmail">
    <vt:lpwstr>Juerg.Jost@bpv.admin.ch</vt:lpwstr>
  </property>
  <property fmtid="{D5CDD505-2E9C-101B-9397-08002B2CF9AE}" pid="27" name="_AuthorEmailDisplayName">
    <vt:lpwstr>Jost Jürg BPV</vt:lpwstr>
  </property>
  <property fmtid="{D5CDD505-2E9C-101B-9397-08002B2CF9AE}" pid="28" name="_PreviousAdHocReviewCycleID">
    <vt:i4>-776128498</vt:i4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>Jost, Jürg</vt:lpwstr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>2006-12672/04</vt:lpwstr>
  </property>
  <property fmtid="{D5CDD505-2E9C-101B-9397-08002B2CF9AE}" pid="41" name="FSC#ELAKGOV@1.1001:PersonalSubjGender">
    <vt:lpwstr/>
  </property>
  <property fmtid="{D5CDD505-2E9C-101B-9397-08002B2CF9AE}" pid="42" name="FSC#ELAKGOV@1.1001:PersonalSubjFirstName">
    <vt:lpwstr/>
  </property>
  <property fmtid="{D5CDD505-2E9C-101B-9397-08002B2CF9AE}" pid="43" name="FSC#ELAKGOV@1.1001:PersonalSubjSurName">
    <vt:lpwstr/>
  </property>
  <property fmtid="{D5CDD505-2E9C-101B-9397-08002B2CF9AE}" pid="44" name="FSC#ELAKGOV@1.1001:PersonalSubjSalutation">
    <vt:lpwstr/>
  </property>
  <property fmtid="{D5CDD505-2E9C-101B-9397-08002B2CF9AE}" pid="45" name="FSC#ELAKGOV@1.1001:PersonalSubjAddress">
    <vt:lpwstr/>
  </property>
  <property fmtid="{D5CDD505-2E9C-101B-9397-08002B2CF9AE}" pid="46" name="_ReviewingToolsShownOnce">
    <vt:lpwstr/>
  </property>
</Properties>
</file>